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uchwała" sheetId="2" r:id="rId1"/>
    <sheet name="Arkusz3" sheetId="3" r:id="rId2"/>
  </sheets>
  <definedNames>
    <definedName name="_xlnm.Print_Area" localSheetId="0">uchwała!$A$1:$O$29</definedName>
  </definedNames>
  <calcPr calcId="125725"/>
</workbook>
</file>

<file path=xl/calcChain.xml><?xml version="1.0" encoding="utf-8"?>
<calcChain xmlns="http://schemas.openxmlformats.org/spreadsheetml/2006/main">
  <c r="H22" i="2"/>
  <c r="H23" l="1"/>
  <c r="H25" s="1"/>
  <c r="G25" s="1"/>
  <c r="G22"/>
  <c r="H21"/>
  <c r="G20"/>
  <c r="G19"/>
  <c r="G18"/>
  <c r="G17"/>
  <c r="H16"/>
  <c r="H27" l="1"/>
  <c r="G27" s="1"/>
  <c r="H24"/>
  <c r="G24" s="1"/>
  <c r="H26"/>
  <c r="G26" s="1"/>
  <c r="K11"/>
  <c r="J11"/>
  <c r="I11"/>
  <c r="H11"/>
  <c r="G11"/>
  <c r="O8" l="1"/>
</calcChain>
</file>

<file path=xl/sharedStrings.xml><?xml version="1.0" encoding="utf-8"?>
<sst xmlns="http://schemas.openxmlformats.org/spreadsheetml/2006/main" count="55" uniqueCount="55">
  <si>
    <t xml:space="preserve">Nr rejestracyjny </t>
  </si>
  <si>
    <t>Wnioskowana kwota z EFRR w PLN</t>
  </si>
  <si>
    <t>Wnioskowana kwota z budżetu państwa (nie zawsze wystąpi)</t>
  </si>
  <si>
    <t>Procent dofinansowania z EFRR</t>
  </si>
  <si>
    <t>Procent maksymalnej liczby punktów możliwych do
zdobycia</t>
  </si>
  <si>
    <t>MJWPU.420-185/11</t>
  </si>
  <si>
    <t>Gmina Białobrzegi</t>
  </si>
  <si>
    <t>Rekultywacja składowiska odpadów zlokalizowanego w miejscowości Sucha, w gminie Białobrzegi</t>
  </si>
  <si>
    <t>MJWPU.420-187/11</t>
  </si>
  <si>
    <t>Gmina Mszczonów</t>
  </si>
  <si>
    <t>Zamknięcie oraz rekultywacja gminnego składowiska odpadów komunalnych w miejscowości Marków Świnice gm. Mszczonów</t>
  </si>
  <si>
    <t>MJWPU.420-169/11</t>
  </si>
  <si>
    <t>Gmina Garbatka-Letnisko</t>
  </si>
  <si>
    <t>Rekultywacja Gminnego Składowiska Odpadów innych niż niebezpieczne i obojętne w miejscowości Garbatka-Zbyczyn</t>
  </si>
  <si>
    <t>MJWPU.420-186/11</t>
  </si>
  <si>
    <t>Gmina Krasnosielc</t>
  </si>
  <si>
    <t>Rekultywacja gminnego składowiska odpadów w m. Krasnosielc Leśny</t>
  </si>
  <si>
    <t>EURO</t>
  </si>
  <si>
    <t>PLN</t>
  </si>
  <si>
    <t>z dnia ……………………………………………………</t>
  </si>
  <si>
    <t>Zarządu Województwa Mazowieckiego</t>
  </si>
  <si>
    <t>MJWPU.420-180/11</t>
  </si>
  <si>
    <t>Gmina Pułtusk</t>
  </si>
  <si>
    <t>Rekultywacja wydzielonej części składowiska odpadów w miejscowości Płocochowo, Gmina Pułtusk</t>
  </si>
  <si>
    <t>L.p</t>
  </si>
  <si>
    <t>Nr KSI SIMIK</t>
  </si>
  <si>
    <t>Wnioskodawca / Beneficjent</t>
  </si>
  <si>
    <t>Tytuł Wniosku</t>
  </si>
  <si>
    <t>Kategoria interwencji</t>
  </si>
  <si>
    <t>Całkowita wartość projektów w PLN</t>
  </si>
  <si>
    <t>Koszty kwalifikowalne w PLN</t>
  </si>
  <si>
    <t xml:space="preserve">Kwota wnioskowana z EFRR + budżetu państwa w PLN </t>
  </si>
  <si>
    <t>Maksymalna suma średnich oceny strategicznej i merytorycznej</t>
  </si>
  <si>
    <t xml:space="preserve">Suma średnich oceny strategicznej i merytorycznej </t>
  </si>
  <si>
    <t xml:space="preserve">RAZEM: </t>
  </si>
  <si>
    <t>RPMA.04.02.00-14-008/11</t>
  </si>
  <si>
    <t>RPMA.04.02.00-14-010/11</t>
  </si>
  <si>
    <t>RPMA.04.02.00-14-007/11</t>
  </si>
  <si>
    <t>RPMA.04.02.00-14-003/11</t>
  </si>
  <si>
    <t>RPMA.04.02.00-14-009/11</t>
  </si>
  <si>
    <t xml:space="preserve">Alokacja na działanie EFRR </t>
  </si>
  <si>
    <t xml:space="preserve">Alokacja na konkurs RPOWM/4.2/1/2011 EFRR </t>
  </si>
  <si>
    <t>Zapotrzebowanie na projekty z etapu wdrażania w ramach konkursu RPOWM/4.2/1/2011</t>
  </si>
  <si>
    <t>Pozostała alokacja  środków EFRR przeznaczonych na konkurs RPOWM/4.2/1/2011</t>
  </si>
  <si>
    <t>Pozostała alokacja  środków EFRR przeznaczonych na konkurs RPOWM/4.2/1/2011 po dofinansowaniu projektu ocenionego pozytywnie po proteście</t>
  </si>
  <si>
    <t>Wartość projektu ocenionego pozytywnie po proteście</t>
  </si>
  <si>
    <t>Załącznik do Uchwały  Nr ………………………………</t>
  </si>
  <si>
    <t>zmieniającej uchwałę w sprawie zatwierdzenia listy rankingowej projektów pozytywnie zweryfikowanych pod względem oceny wykonalności i merytorycznej (horyzontalnej, szczegółowej) oraz strategicznej złożonych do dofinansowania w ramach konkursu zamkniętego bez preselekcji RPOWM/4.2/1.2011 - Priorytet IV „Środowisko, zapobieganie zagrożeniom i energetyka” dla Działania 4.2 „Ochrona powierzchni ziemi” Regionalnego Programu Operacyjnego Województwa Mazowieckiego 2007-2013.</t>
  </si>
  <si>
    <t>Zapotrzebowanie na projekty kluczowe</t>
  </si>
  <si>
    <t>Zapotrzebowanie na projekty z etapu wdrażania w ramach konkursu RPOWM/4.2/1/2008</t>
  </si>
  <si>
    <t xml:space="preserve">Zapotrzebowanie na konkurs RPOWM/4.2/1/2012 EFRR </t>
  </si>
  <si>
    <t xml:space="preserve">Alokacja na konkurs RPOWM/4.2/2/2012 EFRR </t>
  </si>
  <si>
    <t>Pozostała alokacja w Działaniu</t>
  </si>
  <si>
    <t>Pozostała alokacja w Działaniu po dofinansowaniu projektu po proteście</t>
  </si>
  <si>
    <t>Kurs euro obowiązujący w dniu 30 stycznia 2013 r.</t>
  </si>
</sst>
</file>

<file path=xl/styles.xml><?xml version="1.0" encoding="utf-8"?>
<styleSheet xmlns="http://schemas.openxmlformats.org/spreadsheetml/2006/main">
  <numFmts count="1">
    <numFmt numFmtId="164" formatCode="#,##0.00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double">
        <color theme="7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7" tint="-0.2499465926084170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0" fontId="3" fillId="2" borderId="5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4" fontId="6" fillId="0" borderId="0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3">
    <cellStyle name="Normalny" xfId="0" builtinId="0"/>
    <cellStyle name="Normalny 5" xfId="1"/>
    <cellStyle name="Procentowy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tabSelected="1" view="pageBreakPreview" zoomScale="90" zoomScaleNormal="100" zoomScaleSheetLayoutView="90" workbookViewId="0">
      <selection activeCell="H22" sqref="H22"/>
    </sheetView>
  </sheetViews>
  <sheetFormatPr defaultRowHeight="15"/>
  <cols>
    <col min="1" max="1" width="3.28515625" style="8" customWidth="1"/>
    <col min="2" max="2" width="12.42578125" style="8" customWidth="1"/>
    <col min="3" max="3" width="26.85546875" style="8" customWidth="1"/>
    <col min="4" max="4" width="16.42578125" style="8" customWidth="1"/>
    <col min="5" max="5" width="35.85546875" style="8" customWidth="1"/>
    <col min="6" max="6" width="10.42578125" style="8" customWidth="1"/>
    <col min="7" max="8" width="16.42578125" style="8" customWidth="1"/>
    <col min="9" max="9" width="13" style="8" customWidth="1"/>
    <col min="10" max="10" width="12.5703125" style="8" customWidth="1"/>
    <col min="11" max="11" width="14.7109375" style="8" customWidth="1"/>
    <col min="12" max="12" width="14.28515625" style="8" customWidth="1"/>
    <col min="13" max="13" width="14.42578125" style="8" customWidth="1"/>
    <col min="14" max="14" width="18.28515625" style="8" customWidth="1"/>
    <col min="15" max="15" width="13.28515625" style="8" customWidth="1"/>
    <col min="16" max="16" width="13.85546875" style="8" customWidth="1"/>
    <col min="17" max="17" width="12.140625" style="8" customWidth="1"/>
    <col min="18" max="18" width="12" style="8" customWidth="1"/>
    <col min="19" max="20" width="11" style="8" customWidth="1"/>
    <col min="21" max="21" width="12.7109375" style="8" customWidth="1"/>
    <col min="22" max="22" width="11.85546875" style="8" customWidth="1"/>
    <col min="23" max="23" width="11.28515625" style="8" customWidth="1"/>
    <col min="24" max="16384" width="9.140625" style="8"/>
  </cols>
  <sheetData>
    <row r="1" spans="1:25" ht="18.75">
      <c r="K1" s="39" t="s">
        <v>46</v>
      </c>
      <c r="L1" s="39"/>
      <c r="M1" s="39"/>
      <c r="N1" s="39"/>
      <c r="O1" s="39"/>
      <c r="S1" s="9"/>
      <c r="T1" s="9"/>
      <c r="U1" s="9"/>
      <c r="V1" s="9"/>
      <c r="W1" s="9"/>
    </row>
    <row r="2" spans="1:25" ht="18.75">
      <c r="K2" s="39" t="s">
        <v>20</v>
      </c>
      <c r="L2" s="39"/>
      <c r="M2" s="39"/>
      <c r="N2" s="39"/>
      <c r="O2" s="39"/>
      <c r="S2" s="9"/>
      <c r="T2" s="9"/>
      <c r="U2" s="9"/>
      <c r="V2" s="9"/>
      <c r="W2" s="9"/>
    </row>
    <row r="3" spans="1:25" ht="18.75">
      <c r="K3" s="40" t="s">
        <v>19</v>
      </c>
      <c r="L3" s="40"/>
      <c r="M3" s="40"/>
      <c r="N3" s="40"/>
      <c r="O3" s="40"/>
      <c r="S3" s="10"/>
      <c r="T3" s="10"/>
      <c r="U3" s="10"/>
      <c r="V3" s="10"/>
      <c r="W3" s="10"/>
    </row>
    <row r="4" spans="1:25" ht="51" customHeight="1">
      <c r="A4" s="38" t="s">
        <v>47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11"/>
      <c r="Q4" s="11"/>
      <c r="R4" s="11"/>
      <c r="S4" s="11"/>
      <c r="T4" s="11"/>
      <c r="U4" s="11"/>
      <c r="V4" s="11"/>
      <c r="W4" s="11"/>
    </row>
    <row r="5" spans="1:25" s="13" customFormat="1" ht="72">
      <c r="A5" s="1" t="s">
        <v>24</v>
      </c>
      <c r="B5" s="2" t="s">
        <v>0</v>
      </c>
      <c r="C5" s="2" t="s">
        <v>25</v>
      </c>
      <c r="D5" s="3" t="s">
        <v>26</v>
      </c>
      <c r="E5" s="3" t="s">
        <v>27</v>
      </c>
      <c r="F5" s="3" t="s">
        <v>28</v>
      </c>
      <c r="G5" s="4" t="s">
        <v>29</v>
      </c>
      <c r="H5" s="4" t="s">
        <v>30</v>
      </c>
      <c r="I5" s="4" t="s">
        <v>1</v>
      </c>
      <c r="J5" s="5" t="s">
        <v>2</v>
      </c>
      <c r="K5" s="6" t="s">
        <v>31</v>
      </c>
      <c r="L5" s="4" t="s">
        <v>3</v>
      </c>
      <c r="M5" s="2" t="s">
        <v>32</v>
      </c>
      <c r="N5" s="2" t="s">
        <v>33</v>
      </c>
      <c r="O5" s="7" t="s">
        <v>4</v>
      </c>
      <c r="P5" s="12"/>
    </row>
    <row r="6" spans="1:25" ht="45">
      <c r="A6" s="14">
        <v>1</v>
      </c>
      <c r="B6" s="14" t="s">
        <v>5</v>
      </c>
      <c r="C6" s="14" t="s">
        <v>35</v>
      </c>
      <c r="D6" s="14" t="s">
        <v>6</v>
      </c>
      <c r="E6" s="14" t="s">
        <v>7</v>
      </c>
      <c r="F6" s="14">
        <v>50</v>
      </c>
      <c r="G6" s="15">
        <v>3666374.39</v>
      </c>
      <c r="H6" s="15">
        <v>3666374.39</v>
      </c>
      <c r="I6" s="15">
        <v>3116418.23</v>
      </c>
      <c r="J6" s="15">
        <v>0</v>
      </c>
      <c r="K6" s="15">
        <v>3116418.23</v>
      </c>
      <c r="L6" s="16">
        <v>0.84999999959087646</v>
      </c>
      <c r="M6" s="17">
        <v>95</v>
      </c>
      <c r="N6" s="18">
        <v>68.5</v>
      </c>
      <c r="O6" s="19">
        <v>0.72105263157894739</v>
      </c>
    </row>
    <row r="7" spans="1:25" ht="60">
      <c r="A7" s="14">
        <v>2</v>
      </c>
      <c r="B7" s="14" t="s">
        <v>8</v>
      </c>
      <c r="C7" s="14" t="s">
        <v>36</v>
      </c>
      <c r="D7" s="14" t="s">
        <v>9</v>
      </c>
      <c r="E7" s="14" t="s">
        <v>10</v>
      </c>
      <c r="F7" s="14">
        <v>50</v>
      </c>
      <c r="G7" s="15">
        <v>1790444.57</v>
      </c>
      <c r="H7" s="15">
        <v>1789214.57</v>
      </c>
      <c r="I7" s="15">
        <v>1520832.38</v>
      </c>
      <c r="J7" s="15">
        <v>0</v>
      </c>
      <c r="K7" s="15">
        <v>1520832.38</v>
      </c>
      <c r="L7" s="16">
        <v>0.84999999748492983</v>
      </c>
      <c r="M7" s="17">
        <v>95</v>
      </c>
      <c r="N7" s="18">
        <v>63</v>
      </c>
      <c r="O7" s="19">
        <v>0.66315789473684206</v>
      </c>
    </row>
    <row r="8" spans="1:25" ht="45">
      <c r="A8" s="14">
        <v>3</v>
      </c>
      <c r="B8" s="14" t="s">
        <v>21</v>
      </c>
      <c r="C8" s="14" t="s">
        <v>37</v>
      </c>
      <c r="D8" s="14" t="s">
        <v>22</v>
      </c>
      <c r="E8" s="14" t="s">
        <v>23</v>
      </c>
      <c r="F8" s="14">
        <v>50</v>
      </c>
      <c r="G8" s="15">
        <v>1917554.14</v>
      </c>
      <c r="H8" s="15">
        <v>1917554.14</v>
      </c>
      <c r="I8" s="15">
        <v>1629921.02</v>
      </c>
      <c r="J8" s="15">
        <v>0</v>
      </c>
      <c r="K8" s="15">
        <v>1629921.02</v>
      </c>
      <c r="L8" s="16">
        <v>0.85</v>
      </c>
      <c r="M8" s="17">
        <v>95</v>
      </c>
      <c r="N8" s="18">
        <v>61.5</v>
      </c>
      <c r="O8" s="19">
        <f>N8/M8</f>
        <v>0.64736842105263159</v>
      </c>
      <c r="Y8" s="20"/>
    </row>
    <row r="9" spans="1:25" ht="60">
      <c r="A9" s="14">
        <v>4</v>
      </c>
      <c r="B9" s="14" t="s">
        <v>11</v>
      </c>
      <c r="C9" s="14" t="s">
        <v>38</v>
      </c>
      <c r="D9" s="14" t="s">
        <v>12</v>
      </c>
      <c r="E9" s="14" t="s">
        <v>13</v>
      </c>
      <c r="F9" s="14">
        <v>50</v>
      </c>
      <c r="G9" s="15">
        <v>1082751.44</v>
      </c>
      <c r="H9" s="15">
        <v>1082751.44</v>
      </c>
      <c r="I9" s="15">
        <v>552203.24</v>
      </c>
      <c r="J9" s="15">
        <v>97447.63</v>
      </c>
      <c r="K9" s="15">
        <v>649650.87</v>
      </c>
      <c r="L9" s="16">
        <v>0.60000000554143806</v>
      </c>
      <c r="M9" s="17">
        <v>95</v>
      </c>
      <c r="N9" s="18">
        <v>58.5</v>
      </c>
      <c r="O9" s="19">
        <v>0.61578947368421055</v>
      </c>
    </row>
    <row r="10" spans="1:25" ht="30">
      <c r="A10" s="14">
        <v>5</v>
      </c>
      <c r="B10" s="21" t="s">
        <v>14</v>
      </c>
      <c r="C10" s="21" t="s">
        <v>39</v>
      </c>
      <c r="D10" s="21" t="s">
        <v>15</v>
      </c>
      <c r="E10" s="21" t="s">
        <v>16</v>
      </c>
      <c r="F10" s="21">
        <v>50</v>
      </c>
      <c r="G10" s="15">
        <v>490219.41</v>
      </c>
      <c r="H10" s="15">
        <v>490219.41</v>
      </c>
      <c r="I10" s="15">
        <v>250011.9</v>
      </c>
      <c r="J10" s="15">
        <v>44119.74</v>
      </c>
      <c r="K10" s="15">
        <v>294131.65000000002</v>
      </c>
      <c r="L10" s="16">
        <v>0.60000000815961174</v>
      </c>
      <c r="M10" s="17">
        <v>95</v>
      </c>
      <c r="N10" s="18">
        <v>57</v>
      </c>
      <c r="O10" s="19">
        <v>0.6</v>
      </c>
    </row>
    <row r="11" spans="1:25">
      <c r="A11" s="41" t="s">
        <v>34</v>
      </c>
      <c r="B11" s="41"/>
      <c r="C11" s="41"/>
      <c r="D11" s="41"/>
      <c r="E11" s="41"/>
      <c r="F11" s="41"/>
      <c r="G11" s="15">
        <f>SUM(G6:G10)</f>
        <v>8947343.9499999993</v>
      </c>
      <c r="H11" s="15">
        <f>SUM(H6:H10)</f>
        <v>8946113.9499999993</v>
      </c>
      <c r="I11" s="15">
        <f>SUM(I6:I10)</f>
        <v>7069386.7699999996</v>
      </c>
      <c r="J11" s="15">
        <f>SUM(J6:J10)</f>
        <v>141567.37</v>
      </c>
      <c r="K11" s="15">
        <f>SUM(K6:K10)</f>
        <v>7210954.1499999994</v>
      </c>
    </row>
    <row r="12" spans="1:25">
      <c r="A12" s="20"/>
      <c r="B12" s="20"/>
      <c r="C12" s="20"/>
      <c r="D12" s="20"/>
      <c r="E12" s="20"/>
      <c r="F12" s="20"/>
      <c r="G12" s="20"/>
      <c r="H12" s="20"/>
      <c r="I12" s="20"/>
      <c r="J12" s="22"/>
      <c r="K12" s="23"/>
      <c r="L12" s="23"/>
      <c r="M12" s="24"/>
      <c r="N12" s="24"/>
      <c r="O12" s="24"/>
      <c r="P12" s="25"/>
      <c r="Q12" s="26"/>
      <c r="R12" s="26"/>
      <c r="S12" s="26"/>
      <c r="T12" s="26"/>
      <c r="U12" s="26"/>
      <c r="V12" s="26"/>
      <c r="W12" s="25"/>
    </row>
    <row r="13" spans="1:25">
      <c r="A13" s="20"/>
      <c r="B13" s="20"/>
      <c r="C13" s="20"/>
      <c r="D13" s="20"/>
      <c r="E13" s="20"/>
      <c r="F13" s="20"/>
      <c r="G13" s="20"/>
      <c r="H13" s="20"/>
      <c r="I13" s="20"/>
      <c r="J13" s="22"/>
      <c r="K13" s="23"/>
      <c r="L13" s="23"/>
      <c r="M13" s="24"/>
      <c r="N13" s="24"/>
      <c r="O13" s="24"/>
      <c r="P13" s="25"/>
      <c r="Q13" s="26"/>
      <c r="R13" s="26"/>
      <c r="S13" s="26"/>
      <c r="T13" s="26"/>
      <c r="U13" s="26"/>
      <c r="V13" s="26"/>
      <c r="W13" s="25"/>
    </row>
    <row r="15" spans="1:25">
      <c r="A15" s="20"/>
      <c r="D15" s="37"/>
      <c r="E15" s="37"/>
      <c r="F15" s="37"/>
      <c r="G15" s="29" t="s">
        <v>17</v>
      </c>
      <c r="H15" s="29" t="s">
        <v>18</v>
      </c>
    </row>
    <row r="16" spans="1:25">
      <c r="B16" s="20"/>
      <c r="D16" s="33" t="s">
        <v>40</v>
      </c>
      <c r="E16" s="33"/>
      <c r="F16" s="33"/>
      <c r="G16" s="27">
        <v>31424451</v>
      </c>
      <c r="H16" s="15">
        <f>G16*G28</f>
        <v>131944984.85880001</v>
      </c>
      <c r="J16" s="30"/>
    </row>
    <row r="17" spans="4:10">
      <c r="D17" s="34" t="s">
        <v>48</v>
      </c>
      <c r="E17" s="35"/>
      <c r="F17" s="36"/>
      <c r="G17" s="15">
        <f>H17/G28</f>
        <v>15227996.772887491</v>
      </c>
      <c r="H17" s="15">
        <v>63939312.850000001</v>
      </c>
    </row>
    <row r="18" spans="4:10" ht="27" customHeight="1">
      <c r="D18" s="33" t="s">
        <v>49</v>
      </c>
      <c r="E18" s="33"/>
      <c r="F18" s="33"/>
      <c r="G18" s="15">
        <f>H18/G28</f>
        <v>5467298.9044488901</v>
      </c>
      <c r="H18" s="15">
        <v>22956094.640000001</v>
      </c>
    </row>
    <row r="19" spans="4:10" ht="27.75" customHeight="1">
      <c r="D19" s="33" t="s">
        <v>42</v>
      </c>
      <c r="E19" s="33"/>
      <c r="F19" s="33"/>
      <c r="G19" s="15">
        <f>H19/G28</f>
        <v>1077378.9439839954</v>
      </c>
      <c r="H19" s="15">
        <v>4523698.71</v>
      </c>
    </row>
    <row r="20" spans="4:10" ht="21.75" customHeight="1">
      <c r="D20" s="33" t="s">
        <v>50</v>
      </c>
      <c r="E20" s="33"/>
      <c r="F20" s="33"/>
      <c r="G20" s="15">
        <f>H20/G28</f>
        <v>3216788.7086786698</v>
      </c>
      <c r="H20" s="28">
        <v>13506652.43</v>
      </c>
      <c r="J20" s="30"/>
    </row>
    <row r="21" spans="4:10" ht="21.75" customHeight="1">
      <c r="D21" s="33" t="s">
        <v>51</v>
      </c>
      <c r="E21" s="33"/>
      <c r="F21" s="33"/>
      <c r="G21" s="15">
        <v>3500000</v>
      </c>
      <c r="H21" s="28">
        <f>G21*G28</f>
        <v>14695800.000000002</v>
      </c>
    </row>
    <row r="22" spans="4:10">
      <c r="D22" s="33" t="s">
        <v>45</v>
      </c>
      <c r="E22" s="33"/>
      <c r="F22" s="33"/>
      <c r="G22" s="15">
        <f>H22/G28</f>
        <v>388187.34400304849</v>
      </c>
      <c r="H22" s="15">
        <f>I8</f>
        <v>1629921.02</v>
      </c>
    </row>
    <row r="23" spans="4:10">
      <c r="D23" s="33" t="s">
        <v>41</v>
      </c>
      <c r="E23" s="33"/>
      <c r="F23" s="33"/>
      <c r="G23" s="15">
        <v>6500000</v>
      </c>
      <c r="H23" s="15">
        <f>G23*G28</f>
        <v>27292200.000000004</v>
      </c>
    </row>
    <row r="24" spans="4:10" ht="27.75" customHeight="1">
      <c r="D24" s="33" t="s">
        <v>43</v>
      </c>
      <c r="E24" s="33"/>
      <c r="F24" s="33"/>
      <c r="G24" s="15">
        <f>H24/G28</f>
        <v>5422621.0560160046</v>
      </c>
      <c r="H24" s="15">
        <f>H23-H19</f>
        <v>22768501.290000003</v>
      </c>
    </row>
    <row r="25" spans="4:10" ht="38.25" customHeight="1">
      <c r="D25" s="33" t="s">
        <v>44</v>
      </c>
      <c r="E25" s="33"/>
      <c r="F25" s="33"/>
      <c r="G25" s="15">
        <f>H25/G28</f>
        <v>5034433.7120129569</v>
      </c>
      <c r="H25" s="28">
        <f>H23-H19-H22</f>
        <v>21138580.270000003</v>
      </c>
    </row>
    <row r="26" spans="4:10" ht="20.25" customHeight="1">
      <c r="D26" s="34" t="s">
        <v>52</v>
      </c>
      <c r="E26" s="35"/>
      <c r="F26" s="36"/>
      <c r="G26" s="15">
        <f>H26/G28</f>
        <v>2934987.6700009517</v>
      </c>
      <c r="H26" s="28">
        <f>H16-H17-H18-H19-H20-H21</f>
        <v>12323426.228799997</v>
      </c>
    </row>
    <row r="27" spans="4:10" ht="23.25" customHeight="1">
      <c r="D27" s="34" t="s">
        <v>53</v>
      </c>
      <c r="E27" s="35"/>
      <c r="F27" s="36"/>
      <c r="G27" s="15">
        <f>H27/G28</f>
        <v>2546800.3259979035</v>
      </c>
      <c r="H27" s="28">
        <f>H16-H17-H18-H19-H20-H21-H22</f>
        <v>10693505.208799997</v>
      </c>
    </row>
    <row r="28" spans="4:10" ht="15.75">
      <c r="D28" s="33" t="s">
        <v>54</v>
      </c>
      <c r="E28" s="33"/>
      <c r="F28" s="33"/>
      <c r="G28" s="31">
        <v>4.1988000000000003</v>
      </c>
      <c r="H28" s="32"/>
    </row>
  </sheetData>
  <mergeCells count="20">
    <mergeCell ref="A4:O4"/>
    <mergeCell ref="K1:O1"/>
    <mergeCell ref="K2:O2"/>
    <mergeCell ref="K3:O3"/>
    <mergeCell ref="A11:F11"/>
    <mergeCell ref="D15:F15"/>
    <mergeCell ref="D16:F16"/>
    <mergeCell ref="D17:F17"/>
    <mergeCell ref="D22:F22"/>
    <mergeCell ref="D23:F23"/>
    <mergeCell ref="D18:F18"/>
    <mergeCell ref="D19:F19"/>
    <mergeCell ref="D20:F20"/>
    <mergeCell ref="D21:F21"/>
    <mergeCell ref="G28:H28"/>
    <mergeCell ref="D24:F24"/>
    <mergeCell ref="D25:F25"/>
    <mergeCell ref="D26:F26"/>
    <mergeCell ref="D27:F27"/>
    <mergeCell ref="D28:F2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colBreaks count="1" manualBreakCount="1">
    <brk id="16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uchwała</vt:lpstr>
      <vt:lpstr>Arkusz3</vt:lpstr>
      <vt:lpstr>uchwała!Obszar_wydruku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2013-02-12T12:31:21Z</dcterms:modified>
</cp:coreProperties>
</file>