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20" windowHeight="11760"/>
  </bookViews>
  <sheets>
    <sheet name=" Etapy do X uchwala" sheetId="3" r:id="rId1"/>
  </sheets>
  <calcPr calcId="125725"/>
</workbook>
</file>

<file path=xl/calcChain.xml><?xml version="1.0" encoding="utf-8"?>
<calcChain xmlns="http://schemas.openxmlformats.org/spreadsheetml/2006/main">
  <c r="I72" i="3"/>
  <c r="K72"/>
  <c r="J60"/>
  <c r="H55"/>
  <c r="I55"/>
  <c r="J55"/>
  <c r="K55"/>
  <c r="G55"/>
  <c r="I73"/>
  <c r="I70"/>
  <c r="I69"/>
  <c r="I68"/>
  <c r="C68"/>
  <c r="I67"/>
  <c r="C67"/>
  <c r="K66"/>
  <c r="D66"/>
  <c r="K59"/>
  <c r="J59"/>
  <c r="I59"/>
  <c r="H59"/>
  <c r="G59"/>
  <c r="K60"/>
  <c r="I60"/>
  <c r="H60"/>
  <c r="G60"/>
  <c r="K48"/>
  <c r="J48"/>
  <c r="I48"/>
  <c r="H48"/>
  <c r="G48"/>
  <c r="K43"/>
  <c r="J43"/>
  <c r="I43"/>
  <c r="H43"/>
  <c r="G43"/>
  <c r="K37"/>
  <c r="J37"/>
  <c r="I37"/>
  <c r="H37"/>
  <c r="G37"/>
  <c r="K33"/>
  <c r="J33"/>
  <c r="I33"/>
  <c r="H33"/>
  <c r="G33"/>
  <c r="K27"/>
  <c r="J27"/>
  <c r="I27"/>
  <c r="H27"/>
  <c r="G27"/>
  <c r="K19"/>
  <c r="J19"/>
  <c r="I19"/>
  <c r="H19"/>
  <c r="G19"/>
  <c r="K10"/>
  <c r="K61" s="1"/>
  <c r="J10"/>
  <c r="J61" s="1"/>
  <c r="I10"/>
  <c r="I61" s="1"/>
  <c r="H10"/>
  <c r="H61" s="1"/>
  <c r="G10"/>
  <c r="G61" s="1"/>
  <c r="D69" l="1"/>
  <c r="D70" l="1"/>
  <c r="K71" s="1"/>
  <c r="K74" s="1"/>
  <c r="I74" s="1"/>
  <c r="C69"/>
  <c r="I71" l="1"/>
  <c r="C70"/>
  <c r="D71"/>
  <c r="C71" s="1"/>
</calcChain>
</file>

<file path=xl/sharedStrings.xml><?xml version="1.0" encoding="utf-8"?>
<sst xmlns="http://schemas.openxmlformats.org/spreadsheetml/2006/main" count="273" uniqueCount="154">
  <si>
    <t>Lp</t>
  </si>
  <si>
    <t xml:space="preserve">Nr rejestracyjny </t>
  </si>
  <si>
    <t xml:space="preserve">Tytuł </t>
  </si>
  <si>
    <t>Kategoria interwencji</t>
  </si>
  <si>
    <t>Całkowita Wartość Projektu w PLN</t>
  </si>
  <si>
    <t>Wnioskowana kwota z EFRR w PLN</t>
  </si>
  <si>
    <t>Kwota wnioskowana z EFRR + budżetu państwa w PLN</t>
  </si>
  <si>
    <t>Procent maksymalnej liczby punktów możliwych do
zdobycia</t>
  </si>
  <si>
    <t>MJWPU.420-82/13</t>
  </si>
  <si>
    <t>TARGOR-TRUCK Spółka z ograniczoną odpowiedzialnością</t>
  </si>
  <si>
    <t>MJWPU.420-101/13</t>
  </si>
  <si>
    <t>Rozwój firmy papryczka s.c w dziedzinie turystyki i rekreacji poprzez wybudowanie bazy
obsługi turystyczno-rekreacyjnej</t>
  </si>
  <si>
    <t>MJWPU.420-108/13</t>
  </si>
  <si>
    <t>Quattro Wojciech Poszepczyński</t>
  </si>
  <si>
    <t>MJWPU.420-107/13</t>
  </si>
  <si>
    <t>IZAR Izabela Romanik</t>
  </si>
  <si>
    <t>Kompleksowa turystyka w powiecie przasnyskim.</t>
  </si>
  <si>
    <t>MJWPU.420-97/13</t>
  </si>
  <si>
    <t>Trojanów Spółka z ograniczoną odpowiedzialnością</t>
  </si>
  <si>
    <t>Rozbudowa kompleksu hotelowego „Pałac Trojanów”. - ETAP II</t>
  </si>
  <si>
    <t>MJWPU.420-103/13</t>
  </si>
  <si>
    <t>Rozwój infrastruktury turystycznej szansą wprowadzenia na rynek nowych produktów i usług</t>
  </si>
  <si>
    <t>Liczba punktów uzyskana przez projekt</t>
  </si>
  <si>
    <t>EURO</t>
  </si>
  <si>
    <t>PLN</t>
  </si>
  <si>
    <t>Pozostała alokacja środków EFRR przeznaczona na konkurs</t>
  </si>
  <si>
    <t xml:space="preserve">Kurs Euro </t>
  </si>
  <si>
    <t xml:space="preserve"> Alokacja na Działanie EFRR</t>
  </si>
  <si>
    <t>Zapotrzebowanie na projekty kluczowe z Działania 6.2 (podpisane umowy)</t>
  </si>
  <si>
    <t>Zapotrzebowanie na projekty kluczowe z Działania 6.2 (oczekujące na podpisanie umowy)</t>
  </si>
  <si>
    <t>Wartość umożliwiająca dalszą kontraktację na podstawie comiesięcznych danych MF</t>
  </si>
  <si>
    <t>Kurs Euro</t>
  </si>
  <si>
    <t>MJWPU.420-116/13</t>
  </si>
  <si>
    <t>Wzrost konkurencyjności turystycznej regionu poprzez zaoferowanie całkowicie nowego
produktu turystycznego w Radomiu</t>
  </si>
  <si>
    <t>MJWPU.420-117/13</t>
  </si>
  <si>
    <t>MJWPU.420-121/13</t>
  </si>
  <si>
    <t>MJWPU.420-115/13</t>
  </si>
  <si>
    <t>ONE-DEVELOPMENT SPÓŁKA Z OGRANICZONĄ ODPOWIEDZIALNOŚCIĄ</t>
  </si>
  <si>
    <t>Rozszerzenie oferty turystycznej warszawskiej Pragi poprzez inwestycję przy ul.Strzeleckiej 8</t>
  </si>
  <si>
    <t>Nr w KSI SIMIK</t>
  </si>
  <si>
    <t>Wnioskodawca/Beneficjent</t>
  </si>
  <si>
    <t>Zwiększenie atrakcyjności regionu poprzez wprowadzenie nowych usług i rozbudowę infrastruktury turystyczno-rekreacyjnej Ośrodka Szkolenia Lotniczego TARGOR Flight Club</t>
  </si>
  <si>
    <t>Wprowadzenie pierwszego w woj. mazowieckim pakietu usług aktywnej turystki wodnej dostosowanej do potrzeb osób niepełnosprawnych</t>
  </si>
  <si>
    <t>„Żeglarski rejs turystyczno–krajoznawczy na obszarze Zalewu Zegrzyńskiego i Narwi ze zwiedzaniem Pułtuska i Serocka”</t>
  </si>
  <si>
    <t>Wzrost konkurencyjności turystycznej regionu poprzez zaoferowanie całkowicie nowego produktu turystycznego w Wolanowie i okolicy.</t>
  </si>
  <si>
    <t>ALEKSANDER TUROWICZ i MAREK BULASZEWSKI prowadzący działalność gospodarczą w formie spółki cywilnej pod nazwą: "Biuro Turystyczne Kliwer – Szkoła Żeglarstwa s.c. Aleksander Turowicz, Marek Bulaszewski"</t>
  </si>
  <si>
    <t>Koszty kwalifikowalne w PLN</t>
  </si>
  <si>
    <t>Wnioskowana kwota z budżetu państwa (nie zawsze wystąpi) w PLN</t>
  </si>
  <si>
    <t>Procent dofinansowania kosztów kwalifikowalnych</t>
  </si>
  <si>
    <t>Maksymalna liczba punktów możliwa do zdobycia w konkursie</t>
  </si>
  <si>
    <t>Etap II - od 26 kwietnia 2013 r. do 9 maja 2013 r.</t>
  </si>
  <si>
    <t>Etap III - od 10 maja 2013 r. do 23 maja 2013 r.</t>
  </si>
  <si>
    <t>Czwarno Jacek, Czwarno Marzena, Czwarno Marzena, Piotr Czwarno prowadzący działalność gospodarczą w formie spółki cywilnej pod nazwą "HOTEL-GOSPODA U CZWARNÓW"</t>
  </si>
  <si>
    <t>Grzegorz Gilewski, Sławomir Stempniewski działający w formie spółki cywilnej pod nazwą Aviator Sp.cywilna G. Gilewski, S. Stempniewski</t>
  </si>
  <si>
    <t>Anna Gilewska, Katarzyna Firlej-Szczypińska działający w formie spółki cywilnej pod nazwą Maxima s.c. Anna Gilewska,Katarzyna Firlej-Szczypińska</t>
  </si>
  <si>
    <t>LUIZA DĘBSKA, LAURA DĘBSKA PROWADZĄCE DZIAŁALNOŚĆ W FORMIE SPÓŁKI CYWILNEJ POD NAZWĄ "PAPRYCZKA" S.C</t>
  </si>
  <si>
    <t>Lp.</t>
  </si>
  <si>
    <t xml:space="preserve">Alokacja EFRR na konkurs RPOWM/6.2/1/2013 </t>
  </si>
  <si>
    <t>Wartość umożliwiająca dalszą kontraktację na podstawie comiesięcznych danych MF po zabezpieczeniu środków na projekty oczekujące na podpisanie umowy oraz na dwa konkursy z 2013 r.</t>
  </si>
  <si>
    <t>Linia oznacza dofinansowane projekty</t>
  </si>
  <si>
    <t>Razem II Etap</t>
  </si>
  <si>
    <t>Razem III Etap</t>
  </si>
  <si>
    <t>Etap IV - od 24 maja 2013 r. do 6 czerwca 2013 r.</t>
  </si>
  <si>
    <t>MJWPU.420-127/13</t>
  </si>
  <si>
    <t>ANDOR Andrzej Baracz</t>
  </si>
  <si>
    <t>Organizowanie rejsów turystycznych i plenerowych po wodach Zalewu Zegrzyńskiego, Wisły,Bugu i Narwi</t>
  </si>
  <si>
    <t>MJWPU.420-123/13</t>
  </si>
  <si>
    <t>TR STUDIO SP. Z O.O.</t>
  </si>
  <si>
    <t>Wzrost konkurencyjności turystycznej regionu poprzez zaoferowanie całkowicie nowego
produktu turystycznego w Łomiankach.</t>
  </si>
  <si>
    <t>MJWPU.420-128/13</t>
  </si>
  <si>
    <t>Bajka Usługi Gastronomiczne Barbara Kowalczyk-Osiak</t>
  </si>
  <si>
    <t>Wzrost konkurencyjności turystycznej regionu poprzez zaoferowanie całkowicie nowego
produktu turystycznego w Warszawie</t>
  </si>
  <si>
    <t>Razem IV Etap</t>
  </si>
  <si>
    <t>Etap I - od 27 marca 2013 r. do 25 kwietnia 2013 r.</t>
  </si>
  <si>
    <t>Wnioskodawca / Beneficjent</t>
  </si>
  <si>
    <t xml:space="preserve">Procent dofinansowania kosztów kwalifikowalnych </t>
  </si>
  <si>
    <t>MJWPU.420-44/13</t>
  </si>
  <si>
    <t>Manor House Sp. z o.o.</t>
  </si>
  <si>
    <t>Rozwój komplementarnych usług turystycznych o charakterze kulturowo-edukacyjno-rekreacyjnym
Zespołu Pałacowo-Parkowego w Chlewiskach.</t>
  </si>
  <si>
    <t>MJWPU.420-35/13</t>
  </si>
  <si>
    <t>Młyńska- Oleksak Aneta Maria Hotel Atena</t>
  </si>
  <si>
    <t>Rozbudowa Hotelu Atena wraz z utworzeniem oferty turystycznej związanej z walorami turystycznymi Ciechanowa i okolic</t>
  </si>
  <si>
    <t>MJWPU.420-66/13</t>
  </si>
  <si>
    <t>Sylwia Linkiewicz Dąbrowska "LINMED" "DWOREK NAD PILICĄ"</t>
  </si>
  <si>
    <t>Zwiększenie atrakcyjności turystycznej regionu poprzez wprowadzenie nowych produktów
turystycznych w Dworku nad Pilicą</t>
  </si>
  <si>
    <t>MJWPU.420-53/13</t>
  </si>
  <si>
    <t>SALES FORCE Piotr Banasik</t>
  </si>
  <si>
    <t>Oznakowanie i zagospodarowanie szlaku kajakowego WWW.LIWIEC.COM na odcinku Chodów - Kamieńczyk</t>
  </si>
  <si>
    <t>MJWPU.420-67/13</t>
  </si>
  <si>
    <t>Oregano Sp. z o.o.</t>
  </si>
  <si>
    <t>Wzmocnienie atrakcyjności gminy Garwolin i regionu, poprzez rozbudowę i modernizację
Oregano Sp. z o.o.</t>
  </si>
  <si>
    <t>MJWPU.420-51/13</t>
  </si>
  <si>
    <t>WPT1313 RAFAŁ PAWEŁEK</t>
  </si>
  <si>
    <t>WPT 1313 – warszawska mobilna i kompleksowa oferta turystyczna</t>
  </si>
  <si>
    <t>Etap V - od 7 czerwca 2013 r. do 20 czerwca 2013 r.</t>
  </si>
  <si>
    <t>MJWPU.420-203/13</t>
  </si>
  <si>
    <t>Jadwiga Wychowaniec, Zygmunt Niedziółka prowadzący działalność gospodarczą w formie
spółki cywilnej pod nazwą "JAZZ-POL s.c."</t>
  </si>
  <si>
    <t>PARK ATRAKCJI "JAZZ-POL"</t>
  </si>
  <si>
    <t>Razem V Etap</t>
  </si>
  <si>
    <t>Etap VI - od 21 czerwca 2013 r. do 4 lipca 2013 r.</t>
  </si>
  <si>
    <t>Razem VI Etap</t>
  </si>
  <si>
    <t>MJWPU.420-213/13</t>
  </si>
  <si>
    <t>CENTO sp. z o.o.</t>
  </si>
  <si>
    <t>Turystyka u podnóża ruin zamku</t>
  </si>
  <si>
    <t>MJWPU.420-311/13</t>
  </si>
  <si>
    <t>Altera Sp. z o.o.</t>
  </si>
  <si>
    <t>Zwiększenie atrakcyjności i konkurencyjności dla klientów dzięki powiększeniu kompleksowej
oferty turystycznej Hotelu Sielanka nad Pilicą w Warce</t>
  </si>
  <si>
    <t>Razem I Etap</t>
  </si>
  <si>
    <t>Etap VIII - od 19 lipca 2013 r. do 1 sierpnia 2013 r.</t>
  </si>
  <si>
    <t>MJWPU.420-774/13</t>
  </si>
  <si>
    <t>MJWPU.420-777/13</t>
  </si>
  <si>
    <t>"IE" sp. z o.o.</t>
  </si>
  <si>
    <t>NOWA MARKA PRODUKTÓW TURYSTYCZNYCH NA MAPIE MAZOWSZA</t>
  </si>
  <si>
    <t>HELIOS CHEŁCHOWSKI ROBERT</t>
  </si>
  <si>
    <t>Razem VIII Etap</t>
  </si>
  <si>
    <t>MJWPU.420-120/13</t>
  </si>
  <si>
    <t>e-skapady.pl Katarzyna Turowicz</t>
  </si>
  <si>
    <t>Turystyczno-krajoznawcze rejsy żeglarskie po Zalewie Zegrzyńskim, Narwi i Bugu.</t>
  </si>
  <si>
    <t xml:space="preserve">Wartość dofinansowania projektów zgodnie z proponowaną listą </t>
  </si>
  <si>
    <t>Wartość dofinansowania projektu po proteśćie</t>
  </si>
  <si>
    <t>Relaks na wodzie - promocja walorów Zalewu Zegrzyńskiego poprzez zakup nowoczesnego sprzętu wodnego i rozwiązań informatycznych</t>
  </si>
  <si>
    <t>Etap IX - od 2 sierpnia 2013 r. do 15 sierpnia 2013 r.</t>
  </si>
  <si>
    <t>MJWPU.420-790/13</t>
  </si>
  <si>
    <t>MJWPU.420-799/13</t>
  </si>
  <si>
    <t>MJWPU.420-800/13</t>
  </si>
  <si>
    <t>MJWPU.420-801/13</t>
  </si>
  <si>
    <t>Hotel George Tomasz Trzciński</t>
  </si>
  <si>
    <t>ZPR Express Spółka z ograniczoną odpowiedzialnością</t>
  </si>
  <si>
    <t>Gambrynus Spółka z Ograniczoną Odpowiedzialnością</t>
  </si>
  <si>
    <t>Stworzenie Muzeum Browarnictwa w Ciechanowie</t>
  </si>
  <si>
    <t>Belowska Maria - P.U.H. "MALTOMEX"</t>
  </si>
  <si>
    <t>Adaptacja byłych budynków szkoły cyrkowej w Julinku w celu stworzenia Centrum Rekreacyjno-Rozrywkowego wraz z Muzeum Sztuki Cyrkowej– podstawą zwiększenia atrakcyjności turystycznej regionu oraz rozwoju gospodarczego gminy Leszno</t>
  </si>
  <si>
    <t>Weekend w rejonie Puszczy Kozienickiej - rozwój oferty turystycznej w Pionkach i okolicach poprzez prace modernizacyjne i zakup wyposażenia do obiektu turystycznego Royal Pionki</t>
  </si>
  <si>
    <t>Rozszerzenie oferty turystycznej "Hotelu George" poprzez rozbudowę kompleksu hotelowego w miejscowości Rusiec.</t>
  </si>
  <si>
    <t>Razem IX Etap</t>
  </si>
  <si>
    <t>Razem IX i X Etap oraz projekt po pozytywnie rozpatrzonym proteście z VI etapu</t>
  </si>
  <si>
    <t>Razem I,II,III,IV,V,VI ,VIII,IX i X Etap</t>
  </si>
  <si>
    <t>Etap X - od 16 sierpnia 2013 r. do 22 sierpnia 2013 r.</t>
  </si>
  <si>
    <t>MJWPU.420-817/13</t>
  </si>
  <si>
    <t>Razem X Etap</t>
  </si>
  <si>
    <t>Anna Wrzosek</t>
  </si>
  <si>
    <t>Wzrost konkurencyjnosci turystycznej Warszawy poprzez zaoferowanie nowego produktu turystycznego przez restauracje.</t>
  </si>
  <si>
    <t>MJWPU.420-205/13</t>
  </si>
  <si>
    <t>"DAWIS" Sp. z o.o.</t>
  </si>
  <si>
    <t>ZINTEGROWANE DZIAŁANIA NA RZECZ ROZWOJU TURYSTYKI NA MAZOWSZU</t>
  </si>
  <si>
    <t>Wartość dofinansowania projektów z  I, II, III, IV,V,VI,VIII etapu</t>
  </si>
  <si>
    <t>Wartość dofinansowania projektów z IX i X etapu</t>
  </si>
  <si>
    <t>Zapotrzebowanie na projekty  konkursowe na etapie wdrażania (podpisane umowy)</t>
  </si>
  <si>
    <t>Zapotrzebowanie na projekty  konkursowe na etapie wdrażania (oczekujące na podpisanie umowy)</t>
  </si>
  <si>
    <t>Analiza wykorzystania alokacji EFRR w ramach konkursu  RPOWM/6.2/1/2013 Priorytet VI „Wykorzystanie walorów naturalnych i kulturowych dla rozwoju turystyki i rekreacji” dla Działania 6.2 „Turystyka” 
(kurs zgodny z wytycznymi MF 4,1942 PLN/EURO)</t>
  </si>
  <si>
    <t>Analiza wykorzystania alokacji EFRR w ramach Działania 6.2 „Turystyka”  
(kurs zgodny z wytycznymi MF 4,1942 PLN/EURO)</t>
  </si>
  <si>
    <t>Zapotrzebowanie na projekty z konkursu RPOWM/6.2/1/2013 zgodnie z proponowana listą</t>
  </si>
  <si>
    <t xml:space="preserve">Załącznik do Uchwały Nr ................................................. Zarządu Województwa Mazowieckiego z dnia .................................................2013 roku w sprawie zatwierdzenia listy rankingowej projektów pozytywnie zweryfikowanych pod względem oceny wykonalności, merytorycznej (horyzontalnej i szczegółowej) oraz strategicznej złożonych w ramach konkursu otwartego bez preselekcji RPOWM/6.2/1/2013 Priorytet VI „Wykorzystanie walorów naturalnych i kulturowych dla rozwoju turystyki i rekreacji” dla Działania 6.2 „Turystyka” Regionalnego Programu Operacyjnego Województwa Mazowieckiego 2007-2013
</t>
  </si>
  <si>
    <t xml:space="preserve">Pozostała alokacja środków EFRR przeznaczona na konkurs RPOWM/6.2/1/2013 </t>
  </si>
</sst>
</file>

<file path=xl/styles.xml><?xml version="1.0" encoding="utf-8"?>
<styleSheet xmlns="http://schemas.openxmlformats.org/spreadsheetml/2006/main">
  <numFmts count="2">
    <numFmt numFmtId="164" formatCode="&quot;RPMA.06.02.00-14-&quot;000&quot;/13&quot;"/>
    <numFmt numFmtId="165" formatCode="0.0000"/>
  </numFmts>
  <fonts count="1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4" fontId="0" fillId="0" borderId="0" xfId="0" applyNumberFormat="1"/>
    <xf numFmtId="0" fontId="0" fillId="0" borderId="0" xfId="0"/>
    <xf numFmtId="0" fontId="4" fillId="0" borderId="7" xfId="0" applyFont="1" applyBorder="1"/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0" fontId="9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0" fontId="9" fillId="0" borderId="9" xfId="0" applyNumberFormat="1" applyFont="1" applyFill="1" applyBorder="1" applyAlignment="1" applyProtection="1">
      <alignment horizontal="center" vertical="center"/>
    </xf>
    <xf numFmtId="2" fontId="9" fillId="0" borderId="9" xfId="0" applyNumberFormat="1" applyFont="1" applyFill="1" applyBorder="1" applyAlignment="1" applyProtection="1">
      <alignment horizontal="center" vertical="center"/>
    </xf>
    <xf numFmtId="10" fontId="10" fillId="0" borderId="10" xfId="0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0" fillId="0" borderId="14" xfId="0" applyBorder="1"/>
    <xf numFmtId="0" fontId="11" fillId="0" borderId="4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10" fontId="11" fillId="0" borderId="15" xfId="0" applyNumberFormat="1" applyFont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0" fontId="11" fillId="0" borderId="11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</cellXfs>
  <cellStyles count="25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view="pageBreakPreview" zoomScale="85" zoomScaleNormal="85" zoomScaleSheetLayoutView="85" workbookViewId="0">
      <selection activeCell="I75" sqref="I75:L75"/>
    </sheetView>
  </sheetViews>
  <sheetFormatPr defaultRowHeight="14.25"/>
  <cols>
    <col min="1" max="1" width="4.75" style="2" customWidth="1"/>
    <col min="2" max="2" width="19.75" style="2" customWidth="1"/>
    <col min="3" max="3" width="24.375" style="2" customWidth="1"/>
    <col min="4" max="4" width="42.375" style="2" customWidth="1"/>
    <col min="5" max="5" width="50.125" style="2" customWidth="1"/>
    <col min="6" max="6" width="8.625" style="2" customWidth="1"/>
    <col min="7" max="7" width="14.75" style="2" customWidth="1"/>
    <col min="8" max="8" width="13.75" style="2" customWidth="1"/>
    <col min="9" max="9" width="15.5" style="2" customWidth="1"/>
    <col min="10" max="10" width="15.875" style="2" customWidth="1"/>
    <col min="11" max="11" width="16.75" style="2" customWidth="1"/>
    <col min="12" max="12" width="13.875" style="2" customWidth="1"/>
    <col min="13" max="13" width="11.75" style="2" customWidth="1"/>
    <col min="14" max="14" width="9" style="2"/>
    <col min="15" max="15" width="11.375" style="2" customWidth="1"/>
    <col min="16" max="16384" width="9" style="2"/>
  </cols>
  <sheetData>
    <row r="1" spans="1:15" ht="50.25" customHeight="1">
      <c r="A1" s="62" t="s">
        <v>152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5" ht="30" customHeight="1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60">
      <c r="A3" s="22" t="s">
        <v>0</v>
      </c>
      <c r="B3" s="22" t="s">
        <v>1</v>
      </c>
      <c r="C3" s="22" t="s">
        <v>39</v>
      </c>
      <c r="D3" s="22" t="s">
        <v>74</v>
      </c>
      <c r="E3" s="22" t="s">
        <v>2</v>
      </c>
      <c r="F3" s="22" t="s">
        <v>3</v>
      </c>
      <c r="G3" s="22" t="s">
        <v>4</v>
      </c>
      <c r="H3" s="22" t="s">
        <v>46</v>
      </c>
      <c r="I3" s="22" t="s">
        <v>5</v>
      </c>
      <c r="J3" s="22" t="s">
        <v>47</v>
      </c>
      <c r="K3" s="22" t="s">
        <v>6</v>
      </c>
      <c r="L3" s="22" t="s">
        <v>75</v>
      </c>
      <c r="M3" s="22" t="s">
        <v>49</v>
      </c>
      <c r="N3" s="22" t="s">
        <v>22</v>
      </c>
      <c r="O3" s="22" t="s">
        <v>7</v>
      </c>
    </row>
    <row r="4" spans="1:15" ht="57.75" customHeight="1">
      <c r="A4" s="9">
        <v>1</v>
      </c>
      <c r="B4" s="10" t="s">
        <v>76</v>
      </c>
      <c r="C4" s="11">
        <v>16</v>
      </c>
      <c r="D4" s="10" t="s">
        <v>77</v>
      </c>
      <c r="E4" s="10" t="s">
        <v>78</v>
      </c>
      <c r="F4" s="9">
        <v>57</v>
      </c>
      <c r="G4" s="12">
        <v>492000</v>
      </c>
      <c r="H4" s="12">
        <v>400000</v>
      </c>
      <c r="I4" s="12">
        <v>255000</v>
      </c>
      <c r="J4" s="12">
        <v>45000</v>
      </c>
      <c r="K4" s="12">
        <v>300000</v>
      </c>
      <c r="L4" s="13">
        <v>0.75</v>
      </c>
      <c r="M4" s="14">
        <v>115</v>
      </c>
      <c r="N4" s="14">
        <v>108</v>
      </c>
      <c r="O4" s="15">
        <v>0.93913043478260871</v>
      </c>
    </row>
    <row r="5" spans="1:15" ht="54" customHeight="1">
      <c r="A5" s="9">
        <v>2</v>
      </c>
      <c r="B5" s="10" t="s">
        <v>79</v>
      </c>
      <c r="C5" s="11">
        <v>7</v>
      </c>
      <c r="D5" s="10" t="s">
        <v>80</v>
      </c>
      <c r="E5" s="10" t="s">
        <v>81</v>
      </c>
      <c r="F5" s="9">
        <v>57</v>
      </c>
      <c r="G5" s="12">
        <v>817488.84</v>
      </c>
      <c r="H5" s="12">
        <v>667429.94999999995</v>
      </c>
      <c r="I5" s="12">
        <v>254951.57</v>
      </c>
      <c r="J5" s="12">
        <v>44991.45</v>
      </c>
      <c r="K5" s="12">
        <v>299943.02</v>
      </c>
      <c r="L5" s="13">
        <v>0.44940000070419384</v>
      </c>
      <c r="M5" s="14">
        <v>115</v>
      </c>
      <c r="N5" s="14">
        <v>107.5</v>
      </c>
      <c r="O5" s="15">
        <v>0.93478260869565222</v>
      </c>
    </row>
    <row r="6" spans="1:15" ht="59.25" customHeight="1">
      <c r="A6" s="9">
        <v>3</v>
      </c>
      <c r="B6" s="10" t="s">
        <v>82</v>
      </c>
      <c r="C6" s="11">
        <v>32</v>
      </c>
      <c r="D6" s="10" t="s">
        <v>83</v>
      </c>
      <c r="E6" s="10" t="s">
        <v>84</v>
      </c>
      <c r="F6" s="9">
        <v>57</v>
      </c>
      <c r="G6" s="12">
        <v>456154.5</v>
      </c>
      <c r="H6" s="12">
        <v>400000</v>
      </c>
      <c r="I6" s="12">
        <v>255000</v>
      </c>
      <c r="J6" s="12">
        <v>45000.01</v>
      </c>
      <c r="K6" s="12">
        <v>300000.01</v>
      </c>
      <c r="L6" s="13">
        <v>0.75000002500000007</v>
      </c>
      <c r="M6" s="14">
        <v>115</v>
      </c>
      <c r="N6" s="14">
        <v>100.5</v>
      </c>
      <c r="O6" s="15">
        <v>0.87391304347826082</v>
      </c>
    </row>
    <row r="7" spans="1:15" ht="52.5" customHeight="1">
      <c r="A7" s="9">
        <v>4</v>
      </c>
      <c r="B7" s="10" t="s">
        <v>85</v>
      </c>
      <c r="C7" s="11">
        <v>18</v>
      </c>
      <c r="D7" s="10" t="s">
        <v>86</v>
      </c>
      <c r="E7" s="10" t="s">
        <v>87</v>
      </c>
      <c r="F7" s="9">
        <v>57</v>
      </c>
      <c r="G7" s="12">
        <v>342776.47</v>
      </c>
      <c r="H7" s="12">
        <v>286040.05</v>
      </c>
      <c r="I7" s="12">
        <v>206663.93</v>
      </c>
      <c r="J7" s="12">
        <v>36470.11</v>
      </c>
      <c r="K7" s="12">
        <v>243134.03999999998</v>
      </c>
      <c r="L7" s="13">
        <v>0.84999999125996517</v>
      </c>
      <c r="M7" s="14">
        <v>115</v>
      </c>
      <c r="N7" s="14">
        <v>86.5</v>
      </c>
      <c r="O7" s="15">
        <v>0.75217391304347825</v>
      </c>
    </row>
    <row r="8" spans="1:15" ht="54" customHeight="1">
      <c r="A8" s="9">
        <v>5</v>
      </c>
      <c r="B8" s="10" t="s">
        <v>88</v>
      </c>
      <c r="C8" s="11">
        <v>29</v>
      </c>
      <c r="D8" s="10" t="s">
        <v>89</v>
      </c>
      <c r="E8" s="10" t="s">
        <v>90</v>
      </c>
      <c r="F8" s="9">
        <v>57</v>
      </c>
      <c r="G8" s="12">
        <v>738000</v>
      </c>
      <c r="H8" s="12">
        <v>600000</v>
      </c>
      <c r="I8" s="12">
        <v>255000</v>
      </c>
      <c r="J8" s="12">
        <v>45000</v>
      </c>
      <c r="K8" s="12">
        <v>300000</v>
      </c>
      <c r="L8" s="13">
        <v>0.5</v>
      </c>
      <c r="M8" s="14">
        <v>115</v>
      </c>
      <c r="N8" s="14">
        <v>86.5</v>
      </c>
      <c r="O8" s="15">
        <v>0.75217391304347825</v>
      </c>
    </row>
    <row r="9" spans="1:15" ht="48" customHeight="1">
      <c r="A9" s="9">
        <v>6</v>
      </c>
      <c r="B9" s="10" t="s">
        <v>91</v>
      </c>
      <c r="C9" s="11">
        <v>8</v>
      </c>
      <c r="D9" s="9" t="s">
        <v>92</v>
      </c>
      <c r="E9" s="10" t="s">
        <v>93</v>
      </c>
      <c r="F9" s="9">
        <v>57</v>
      </c>
      <c r="G9" s="12">
        <v>492000</v>
      </c>
      <c r="H9" s="12">
        <v>400000</v>
      </c>
      <c r="I9" s="12">
        <v>255000</v>
      </c>
      <c r="J9" s="12">
        <v>45000</v>
      </c>
      <c r="K9" s="12">
        <v>300000</v>
      </c>
      <c r="L9" s="13">
        <v>0.75</v>
      </c>
      <c r="M9" s="14">
        <v>115</v>
      </c>
      <c r="N9" s="14">
        <v>81.5</v>
      </c>
      <c r="O9" s="15">
        <v>0.70869565217391306</v>
      </c>
    </row>
    <row r="10" spans="1:15" ht="30.75" customHeight="1">
      <c r="A10" s="66" t="s">
        <v>107</v>
      </c>
      <c r="B10" s="67"/>
      <c r="C10" s="67"/>
      <c r="D10" s="67"/>
      <c r="E10" s="67"/>
      <c r="F10" s="68"/>
      <c r="G10" s="20">
        <f>SUM(G4:G9)</f>
        <v>3338419.8099999996</v>
      </c>
      <c r="H10" s="20">
        <f t="shared" ref="H10:K10" si="0">SUM(H4:H9)</f>
        <v>2753470</v>
      </c>
      <c r="I10" s="20">
        <f t="shared" si="0"/>
        <v>1481615.5</v>
      </c>
      <c r="J10" s="20">
        <f t="shared" si="0"/>
        <v>261461.57</v>
      </c>
      <c r="K10" s="20">
        <f t="shared" si="0"/>
        <v>1743077.07</v>
      </c>
      <c r="L10" s="17"/>
      <c r="M10" s="18"/>
      <c r="N10" s="18"/>
      <c r="O10" s="19"/>
    </row>
    <row r="11" spans="1:15" ht="30" customHeight="1">
      <c r="A11" s="69" t="s">
        <v>50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</row>
    <row r="12" spans="1:15" ht="78.75" customHeight="1">
      <c r="A12" s="21" t="s">
        <v>56</v>
      </c>
      <c r="B12" s="21" t="s">
        <v>1</v>
      </c>
      <c r="C12" s="21" t="s">
        <v>39</v>
      </c>
      <c r="D12" s="21" t="s">
        <v>40</v>
      </c>
      <c r="E12" s="21" t="s">
        <v>2</v>
      </c>
      <c r="F12" s="21" t="s">
        <v>3</v>
      </c>
      <c r="G12" s="21" t="s">
        <v>4</v>
      </c>
      <c r="H12" s="21" t="s">
        <v>46</v>
      </c>
      <c r="I12" s="21" t="s">
        <v>5</v>
      </c>
      <c r="J12" s="21" t="s">
        <v>47</v>
      </c>
      <c r="K12" s="21" t="s">
        <v>6</v>
      </c>
      <c r="L12" s="21" t="s">
        <v>48</v>
      </c>
      <c r="M12" s="21" t="s">
        <v>49</v>
      </c>
      <c r="N12" s="21" t="s">
        <v>22</v>
      </c>
      <c r="O12" s="21" t="s">
        <v>7</v>
      </c>
    </row>
    <row r="13" spans="1:15" s="28" customFormat="1" ht="44.25" customHeight="1">
      <c r="A13" s="23">
        <v>1</v>
      </c>
      <c r="B13" s="23" t="s">
        <v>14</v>
      </c>
      <c r="C13" s="30">
        <v>51</v>
      </c>
      <c r="D13" s="23" t="s">
        <v>15</v>
      </c>
      <c r="E13" s="23" t="s">
        <v>16</v>
      </c>
      <c r="F13" s="24">
        <v>57</v>
      </c>
      <c r="G13" s="25">
        <v>492000</v>
      </c>
      <c r="H13" s="25">
        <v>400000</v>
      </c>
      <c r="I13" s="25">
        <v>255000</v>
      </c>
      <c r="J13" s="25">
        <v>45000</v>
      </c>
      <c r="K13" s="25">
        <v>300000</v>
      </c>
      <c r="L13" s="26">
        <v>0.75</v>
      </c>
      <c r="M13" s="27">
        <v>115</v>
      </c>
      <c r="N13" s="27">
        <v>105.5</v>
      </c>
      <c r="O13" s="26">
        <v>0.91739130434782612</v>
      </c>
    </row>
    <row r="14" spans="1:15" s="28" customFormat="1" ht="67.5" customHeight="1">
      <c r="A14" s="23">
        <v>2</v>
      </c>
      <c r="B14" s="23" t="s">
        <v>20</v>
      </c>
      <c r="C14" s="30">
        <v>64</v>
      </c>
      <c r="D14" s="23" t="s">
        <v>52</v>
      </c>
      <c r="E14" s="23" t="s">
        <v>21</v>
      </c>
      <c r="F14" s="24">
        <v>57</v>
      </c>
      <c r="G14" s="25">
        <v>492000</v>
      </c>
      <c r="H14" s="25">
        <v>400000</v>
      </c>
      <c r="I14" s="25">
        <v>255000</v>
      </c>
      <c r="J14" s="25">
        <v>45000</v>
      </c>
      <c r="K14" s="25">
        <v>300000</v>
      </c>
      <c r="L14" s="26">
        <v>0.75</v>
      </c>
      <c r="M14" s="27">
        <v>115</v>
      </c>
      <c r="N14" s="27">
        <v>102</v>
      </c>
      <c r="O14" s="26">
        <v>0.88695652173913042</v>
      </c>
    </row>
    <row r="15" spans="1:15" s="28" customFormat="1" ht="62.25" customHeight="1">
      <c r="A15" s="23">
        <v>3</v>
      </c>
      <c r="B15" s="23" t="s">
        <v>10</v>
      </c>
      <c r="C15" s="30">
        <v>46</v>
      </c>
      <c r="D15" s="23" t="s">
        <v>55</v>
      </c>
      <c r="E15" s="23" t="s">
        <v>11</v>
      </c>
      <c r="F15" s="24">
        <v>57</v>
      </c>
      <c r="G15" s="25">
        <v>409590</v>
      </c>
      <c r="H15" s="25">
        <v>333000</v>
      </c>
      <c r="I15" s="25">
        <v>240592.5</v>
      </c>
      <c r="J15" s="25">
        <v>42457.5</v>
      </c>
      <c r="K15" s="25">
        <v>283050</v>
      </c>
      <c r="L15" s="26">
        <v>0.85</v>
      </c>
      <c r="M15" s="27">
        <v>115</v>
      </c>
      <c r="N15" s="27">
        <v>96.5</v>
      </c>
      <c r="O15" s="26">
        <v>0.83913043478260874</v>
      </c>
    </row>
    <row r="16" spans="1:15" s="28" customFormat="1" ht="63" customHeight="1">
      <c r="A16" s="23">
        <v>4</v>
      </c>
      <c r="B16" s="29" t="s">
        <v>8</v>
      </c>
      <c r="C16" s="30">
        <v>31</v>
      </c>
      <c r="D16" s="23" t="s">
        <v>9</v>
      </c>
      <c r="E16" s="23" t="s">
        <v>41</v>
      </c>
      <c r="F16" s="24">
        <v>57</v>
      </c>
      <c r="G16" s="25">
        <v>536772</v>
      </c>
      <c r="H16" s="25">
        <v>418900</v>
      </c>
      <c r="I16" s="25">
        <v>106819.5</v>
      </c>
      <c r="J16" s="25">
        <v>18850.5</v>
      </c>
      <c r="K16" s="25">
        <v>125670</v>
      </c>
      <c r="L16" s="26">
        <v>0.3</v>
      </c>
      <c r="M16" s="27">
        <v>115</v>
      </c>
      <c r="N16" s="27">
        <v>96</v>
      </c>
      <c r="O16" s="26">
        <v>0.83478260869565213</v>
      </c>
    </row>
    <row r="17" spans="1:15" s="28" customFormat="1" ht="56.25" customHeight="1">
      <c r="A17" s="23">
        <v>5</v>
      </c>
      <c r="B17" s="29" t="s">
        <v>17</v>
      </c>
      <c r="C17" s="30">
        <v>54</v>
      </c>
      <c r="D17" s="23" t="s">
        <v>18</v>
      </c>
      <c r="E17" s="23" t="s">
        <v>19</v>
      </c>
      <c r="F17" s="24">
        <v>57</v>
      </c>
      <c r="G17" s="25">
        <v>461250</v>
      </c>
      <c r="H17" s="25">
        <v>375000</v>
      </c>
      <c r="I17" s="25">
        <v>255000</v>
      </c>
      <c r="J17" s="25">
        <v>45000</v>
      </c>
      <c r="K17" s="25">
        <v>300000</v>
      </c>
      <c r="L17" s="26">
        <v>0.8</v>
      </c>
      <c r="M17" s="27">
        <v>115</v>
      </c>
      <c r="N17" s="27">
        <v>96</v>
      </c>
      <c r="O17" s="26">
        <v>0.83478260869565213</v>
      </c>
    </row>
    <row r="18" spans="1:15" s="28" customFormat="1" ht="60.75" customHeight="1">
      <c r="A18" s="23">
        <v>6</v>
      </c>
      <c r="B18" s="29" t="s">
        <v>12</v>
      </c>
      <c r="C18" s="30">
        <v>42</v>
      </c>
      <c r="D18" s="23" t="s">
        <v>13</v>
      </c>
      <c r="E18" s="23" t="s">
        <v>42</v>
      </c>
      <c r="F18" s="24">
        <v>57</v>
      </c>
      <c r="G18" s="25">
        <v>479762.73</v>
      </c>
      <c r="H18" s="25">
        <v>390051</v>
      </c>
      <c r="I18" s="25">
        <v>251972.95</v>
      </c>
      <c r="J18" s="25">
        <v>44465.81</v>
      </c>
      <c r="K18" s="25">
        <v>296438.76</v>
      </c>
      <c r="L18" s="26">
        <v>0.76</v>
      </c>
      <c r="M18" s="27">
        <v>115</v>
      </c>
      <c r="N18" s="27">
        <v>96</v>
      </c>
      <c r="O18" s="26">
        <v>0.83478260869565213</v>
      </c>
    </row>
    <row r="19" spans="1:15" ht="48" customHeight="1">
      <c r="A19" s="66" t="s">
        <v>60</v>
      </c>
      <c r="B19" s="67"/>
      <c r="C19" s="67"/>
      <c r="D19" s="67"/>
      <c r="E19" s="67"/>
      <c r="F19" s="68"/>
      <c r="G19" s="50">
        <f>SUM(G13:G18)</f>
        <v>2871374.73</v>
      </c>
      <c r="H19" s="50">
        <f>SUM(H13:H18)</f>
        <v>2316951</v>
      </c>
      <c r="I19" s="50">
        <f>SUM(I13:I18)</f>
        <v>1364384.95</v>
      </c>
      <c r="J19" s="50">
        <f>SUM(J13:J18)</f>
        <v>240773.81</v>
      </c>
      <c r="K19" s="50">
        <f>SUM(K13:K18)</f>
        <v>1605158.76</v>
      </c>
      <c r="L19" s="72"/>
      <c r="M19" s="73"/>
      <c r="N19" s="73"/>
      <c r="O19" s="74"/>
    </row>
    <row r="20" spans="1:15" ht="34.5" customHeight="1">
      <c r="A20" s="65" t="s">
        <v>51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ht="77.25" customHeight="1">
      <c r="A21" s="21" t="s">
        <v>0</v>
      </c>
      <c r="B21" s="21" t="s">
        <v>1</v>
      </c>
      <c r="C21" s="21" t="s">
        <v>39</v>
      </c>
      <c r="D21" s="21" t="s">
        <v>40</v>
      </c>
      <c r="E21" s="21" t="s">
        <v>2</v>
      </c>
      <c r="F21" s="21" t="s">
        <v>3</v>
      </c>
      <c r="G21" s="21" t="s">
        <v>4</v>
      </c>
      <c r="H21" s="21" t="s">
        <v>46</v>
      </c>
      <c r="I21" s="21" t="s">
        <v>5</v>
      </c>
      <c r="J21" s="21" t="s">
        <v>47</v>
      </c>
      <c r="K21" s="21" t="s">
        <v>6</v>
      </c>
      <c r="L21" s="21" t="s">
        <v>48</v>
      </c>
      <c r="M21" s="21" t="s">
        <v>49</v>
      </c>
      <c r="N21" s="21" t="s">
        <v>22</v>
      </c>
      <c r="O21" s="21" t="s">
        <v>7</v>
      </c>
    </row>
    <row r="22" spans="1:15" s="28" customFormat="1" ht="50.25" customHeight="1">
      <c r="A22" s="23">
        <v>1</v>
      </c>
      <c r="B22" s="23" t="s">
        <v>36</v>
      </c>
      <c r="C22" s="30">
        <v>72</v>
      </c>
      <c r="D22" s="23" t="s">
        <v>37</v>
      </c>
      <c r="E22" s="23" t="s">
        <v>38</v>
      </c>
      <c r="F22" s="24">
        <v>57</v>
      </c>
      <c r="G22" s="25">
        <v>922500</v>
      </c>
      <c r="H22" s="25">
        <v>750000</v>
      </c>
      <c r="I22" s="25">
        <v>255000</v>
      </c>
      <c r="J22" s="25">
        <v>45000</v>
      </c>
      <c r="K22" s="25">
        <v>300000</v>
      </c>
      <c r="L22" s="26">
        <v>0.4</v>
      </c>
      <c r="M22" s="27">
        <v>115</v>
      </c>
      <c r="N22" s="27">
        <v>107.5</v>
      </c>
      <c r="O22" s="26">
        <v>0.93478260869565222</v>
      </c>
    </row>
    <row r="23" spans="1:15" s="28" customFormat="1" ht="60.75" customHeight="1">
      <c r="A23" s="23">
        <v>2</v>
      </c>
      <c r="B23" s="23" t="s">
        <v>32</v>
      </c>
      <c r="C23" s="30">
        <v>68</v>
      </c>
      <c r="D23" s="23" t="s">
        <v>53</v>
      </c>
      <c r="E23" s="23" t="s">
        <v>33</v>
      </c>
      <c r="F23" s="24">
        <v>57</v>
      </c>
      <c r="G23" s="25">
        <v>491323.5</v>
      </c>
      <c r="H23" s="25">
        <v>399450</v>
      </c>
      <c r="I23" s="25">
        <v>229354.2</v>
      </c>
      <c r="J23" s="25">
        <v>40474.269999999997</v>
      </c>
      <c r="K23" s="25">
        <v>269828.47000000003</v>
      </c>
      <c r="L23" s="26">
        <v>0.67549998748278894</v>
      </c>
      <c r="M23" s="27">
        <v>115</v>
      </c>
      <c r="N23" s="27">
        <v>100</v>
      </c>
      <c r="O23" s="26">
        <v>0.86956521739130432</v>
      </c>
    </row>
    <row r="24" spans="1:15" s="28" customFormat="1" ht="75.75" customHeight="1">
      <c r="A24" s="23">
        <v>3</v>
      </c>
      <c r="B24" s="23" t="s">
        <v>35</v>
      </c>
      <c r="C24" s="30">
        <v>69</v>
      </c>
      <c r="D24" s="23" t="s">
        <v>45</v>
      </c>
      <c r="E24" s="23" t="s">
        <v>43</v>
      </c>
      <c r="F24" s="24">
        <v>55</v>
      </c>
      <c r="G24" s="25">
        <v>474780</v>
      </c>
      <c r="H24" s="25">
        <v>386000</v>
      </c>
      <c r="I24" s="25">
        <v>246075</v>
      </c>
      <c r="J24" s="25">
        <v>43425</v>
      </c>
      <c r="K24" s="25">
        <v>289500</v>
      </c>
      <c r="L24" s="26">
        <v>0.75</v>
      </c>
      <c r="M24" s="27">
        <v>115</v>
      </c>
      <c r="N24" s="27">
        <v>97.5</v>
      </c>
      <c r="O24" s="26">
        <v>0.84782608695652173</v>
      </c>
    </row>
    <row r="25" spans="1:15" s="28" customFormat="1" ht="67.5" customHeight="1">
      <c r="A25" s="23">
        <v>4</v>
      </c>
      <c r="B25" s="23" t="s">
        <v>34</v>
      </c>
      <c r="C25" s="30">
        <v>70</v>
      </c>
      <c r="D25" s="23" t="s">
        <v>54</v>
      </c>
      <c r="E25" s="23" t="s">
        <v>44</v>
      </c>
      <c r="F25" s="24">
        <v>57</v>
      </c>
      <c r="G25" s="25">
        <v>490708.5</v>
      </c>
      <c r="H25" s="25">
        <v>398950</v>
      </c>
      <c r="I25" s="25">
        <v>229406.23</v>
      </c>
      <c r="J25" s="25">
        <v>40483.449999999997</v>
      </c>
      <c r="K25" s="25">
        <v>269889.68</v>
      </c>
      <c r="L25" s="26">
        <v>0.67650001253289882</v>
      </c>
      <c r="M25" s="27">
        <v>115</v>
      </c>
      <c r="N25" s="27">
        <v>92</v>
      </c>
      <c r="O25" s="26">
        <v>0.8</v>
      </c>
    </row>
    <row r="26" spans="1:15" s="28" customFormat="1" ht="54" customHeight="1">
      <c r="A26" s="23">
        <v>5</v>
      </c>
      <c r="B26" s="23" t="s">
        <v>115</v>
      </c>
      <c r="C26" s="30">
        <v>74</v>
      </c>
      <c r="D26" s="23" t="s">
        <v>116</v>
      </c>
      <c r="E26" s="23" t="s">
        <v>117</v>
      </c>
      <c r="F26" s="24">
        <v>55</v>
      </c>
      <c r="G26" s="25">
        <v>442677</v>
      </c>
      <c r="H26" s="25">
        <v>354900</v>
      </c>
      <c r="I26" s="25">
        <v>253398.6</v>
      </c>
      <c r="J26" s="25">
        <v>44717.4</v>
      </c>
      <c r="K26" s="25">
        <v>298116</v>
      </c>
      <c r="L26" s="26">
        <v>0.84</v>
      </c>
      <c r="M26" s="27">
        <v>115</v>
      </c>
      <c r="N26" s="27">
        <v>91</v>
      </c>
      <c r="O26" s="26">
        <v>0.7913</v>
      </c>
    </row>
    <row r="27" spans="1:15" ht="33.75" customHeight="1">
      <c r="A27" s="80" t="s">
        <v>61</v>
      </c>
      <c r="B27" s="81"/>
      <c r="C27" s="81"/>
      <c r="D27" s="81"/>
      <c r="E27" s="81"/>
      <c r="F27" s="82"/>
      <c r="G27" s="7">
        <f>SUM(G22:G26)</f>
        <v>2821989</v>
      </c>
      <c r="H27" s="7">
        <f>SUM(H22:H26)</f>
        <v>2289300</v>
      </c>
      <c r="I27" s="7">
        <f>SUM(I22:I26)</f>
        <v>1213234.03</v>
      </c>
      <c r="J27" s="7">
        <f>SUM(J22:J26)</f>
        <v>214100.11999999997</v>
      </c>
      <c r="K27" s="7">
        <f>SUM(K22:K26)</f>
        <v>1427334.15</v>
      </c>
    </row>
    <row r="28" spans="1:15" ht="29.25" customHeight="1">
      <c r="A28" s="65" t="s">
        <v>62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ht="89.25" customHeight="1">
      <c r="A29" s="21" t="s">
        <v>0</v>
      </c>
      <c r="B29" s="21" t="s">
        <v>1</v>
      </c>
      <c r="C29" s="21" t="s">
        <v>39</v>
      </c>
      <c r="D29" s="21" t="s">
        <v>40</v>
      </c>
      <c r="E29" s="21" t="s">
        <v>2</v>
      </c>
      <c r="F29" s="21" t="s">
        <v>3</v>
      </c>
      <c r="G29" s="21" t="s">
        <v>4</v>
      </c>
      <c r="H29" s="21" t="s">
        <v>46</v>
      </c>
      <c r="I29" s="21" t="s">
        <v>5</v>
      </c>
      <c r="J29" s="21" t="s">
        <v>47</v>
      </c>
      <c r="K29" s="21" t="s">
        <v>6</v>
      </c>
      <c r="L29" s="21" t="s">
        <v>48</v>
      </c>
      <c r="M29" s="21" t="s">
        <v>49</v>
      </c>
      <c r="N29" s="21" t="s">
        <v>22</v>
      </c>
      <c r="O29" s="21" t="s">
        <v>7</v>
      </c>
    </row>
    <row r="30" spans="1:15" s="28" customFormat="1" ht="48.75" customHeight="1">
      <c r="A30" s="23">
        <v>1</v>
      </c>
      <c r="B30" s="23" t="s">
        <v>63</v>
      </c>
      <c r="C30" s="30">
        <v>79</v>
      </c>
      <c r="D30" s="23" t="s">
        <v>64</v>
      </c>
      <c r="E30" s="23" t="s">
        <v>65</v>
      </c>
      <c r="F30" s="24">
        <v>57</v>
      </c>
      <c r="G30" s="25">
        <v>451410</v>
      </c>
      <c r="H30" s="25">
        <v>367000</v>
      </c>
      <c r="I30" s="25">
        <v>233962.5</v>
      </c>
      <c r="J30" s="25">
        <v>41287.5</v>
      </c>
      <c r="K30" s="25">
        <v>275250</v>
      </c>
      <c r="L30" s="26">
        <v>0.75</v>
      </c>
      <c r="M30" s="27">
        <v>115</v>
      </c>
      <c r="N30" s="27">
        <v>109</v>
      </c>
      <c r="O30" s="26">
        <v>0.94782608695652171</v>
      </c>
    </row>
    <row r="31" spans="1:15" s="28" customFormat="1" ht="53.25" customHeight="1">
      <c r="A31" s="31">
        <v>2</v>
      </c>
      <c r="B31" s="23" t="s">
        <v>66</v>
      </c>
      <c r="C31" s="30">
        <v>75</v>
      </c>
      <c r="D31" s="23" t="s">
        <v>67</v>
      </c>
      <c r="E31" s="23" t="s">
        <v>68</v>
      </c>
      <c r="F31" s="24">
        <v>57</v>
      </c>
      <c r="G31" s="25">
        <v>1228696.2</v>
      </c>
      <c r="H31" s="25">
        <v>998940</v>
      </c>
      <c r="I31" s="25">
        <v>229256.73</v>
      </c>
      <c r="J31" s="25">
        <v>40457.07</v>
      </c>
      <c r="K31" s="25">
        <v>269713.8</v>
      </c>
      <c r="L31" s="26">
        <v>0.26999999999999996</v>
      </c>
      <c r="M31" s="27">
        <v>115</v>
      </c>
      <c r="N31" s="27">
        <v>96</v>
      </c>
      <c r="O31" s="26">
        <v>0.83478260869565213</v>
      </c>
    </row>
    <row r="32" spans="1:15" s="28" customFormat="1" ht="54.75" customHeight="1">
      <c r="A32" s="31">
        <v>3</v>
      </c>
      <c r="B32" s="23" t="s">
        <v>69</v>
      </c>
      <c r="C32" s="30">
        <v>78</v>
      </c>
      <c r="D32" s="23" t="s">
        <v>70</v>
      </c>
      <c r="E32" s="23" t="s">
        <v>71</v>
      </c>
      <c r="F32" s="24">
        <v>57</v>
      </c>
      <c r="G32" s="25">
        <v>461250</v>
      </c>
      <c r="H32" s="25">
        <v>375000</v>
      </c>
      <c r="I32" s="25">
        <v>239062.5</v>
      </c>
      <c r="J32" s="25">
        <v>42187.5</v>
      </c>
      <c r="K32" s="25">
        <v>281250</v>
      </c>
      <c r="L32" s="26">
        <v>0.75</v>
      </c>
      <c r="M32" s="27">
        <v>115</v>
      </c>
      <c r="N32" s="32">
        <v>86</v>
      </c>
      <c r="O32" s="33">
        <v>0.74780000000000002</v>
      </c>
    </row>
    <row r="33" spans="1:15" ht="33.75" customHeight="1">
      <c r="A33" s="80" t="s">
        <v>72</v>
      </c>
      <c r="B33" s="81"/>
      <c r="C33" s="81"/>
      <c r="D33" s="81"/>
      <c r="E33" s="81"/>
      <c r="F33" s="82"/>
      <c r="G33" s="16">
        <f>SUM(G30:G32)</f>
        <v>2141356.2000000002</v>
      </c>
      <c r="H33" s="16">
        <f>SUM(H30:H32)</f>
        <v>1740940</v>
      </c>
      <c r="I33" s="16">
        <f>SUM(I30:I32)</f>
        <v>702281.73</v>
      </c>
      <c r="J33" s="16">
        <f>SUM(J30:J32)</f>
        <v>123932.07</v>
      </c>
      <c r="K33" s="16">
        <f>SUM(K30:K32)</f>
        <v>826213.8</v>
      </c>
    </row>
    <row r="34" spans="1:15" ht="33.75" customHeight="1">
      <c r="A34" s="65" t="s">
        <v>94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89.25" customHeight="1">
      <c r="A35" s="21" t="s">
        <v>0</v>
      </c>
      <c r="B35" s="21" t="s">
        <v>1</v>
      </c>
      <c r="C35" s="21" t="s">
        <v>39</v>
      </c>
      <c r="D35" s="21" t="s">
        <v>40</v>
      </c>
      <c r="E35" s="21" t="s">
        <v>2</v>
      </c>
      <c r="F35" s="21" t="s">
        <v>3</v>
      </c>
      <c r="G35" s="21" t="s">
        <v>4</v>
      </c>
      <c r="H35" s="21" t="s">
        <v>46</v>
      </c>
      <c r="I35" s="21" t="s">
        <v>5</v>
      </c>
      <c r="J35" s="21" t="s">
        <v>47</v>
      </c>
      <c r="K35" s="21" t="s">
        <v>6</v>
      </c>
      <c r="L35" s="21" t="s">
        <v>48</v>
      </c>
      <c r="M35" s="21" t="s">
        <v>49</v>
      </c>
      <c r="N35" s="21" t="s">
        <v>22</v>
      </c>
      <c r="O35" s="21" t="s">
        <v>7</v>
      </c>
    </row>
    <row r="36" spans="1:15" s="28" customFormat="1" ht="60" customHeight="1">
      <c r="A36" s="23">
        <v>1</v>
      </c>
      <c r="B36" s="23" t="s">
        <v>95</v>
      </c>
      <c r="C36" s="30">
        <v>86</v>
      </c>
      <c r="D36" s="23" t="s">
        <v>96</v>
      </c>
      <c r="E36" s="23" t="s">
        <v>97</v>
      </c>
      <c r="F36" s="37">
        <v>57</v>
      </c>
      <c r="G36" s="25">
        <v>492000</v>
      </c>
      <c r="H36" s="25">
        <v>400000</v>
      </c>
      <c r="I36" s="25">
        <v>255000</v>
      </c>
      <c r="J36" s="25">
        <v>45000</v>
      </c>
      <c r="K36" s="25">
        <v>300000</v>
      </c>
      <c r="L36" s="26">
        <v>0.75</v>
      </c>
      <c r="M36" s="27">
        <v>115</v>
      </c>
      <c r="N36" s="32">
        <v>104</v>
      </c>
      <c r="O36" s="33">
        <v>0.90434782608695652</v>
      </c>
    </row>
    <row r="37" spans="1:15" ht="33.75" customHeight="1">
      <c r="A37" s="80" t="s">
        <v>98</v>
      </c>
      <c r="B37" s="81"/>
      <c r="C37" s="81"/>
      <c r="D37" s="81"/>
      <c r="E37" s="81"/>
      <c r="F37" s="82"/>
      <c r="G37" s="16">
        <f>G36</f>
        <v>492000</v>
      </c>
      <c r="H37" s="16">
        <f>H36</f>
        <v>400000</v>
      </c>
      <c r="I37" s="16">
        <f>I36</f>
        <v>255000</v>
      </c>
      <c r="J37" s="16">
        <f>J36</f>
        <v>45000</v>
      </c>
      <c r="K37" s="16">
        <f>K36</f>
        <v>300000</v>
      </c>
    </row>
    <row r="38" spans="1:15" ht="33.75" customHeight="1">
      <c r="A38" s="65" t="s">
        <v>99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ht="89.25" customHeight="1">
      <c r="A39" s="21" t="s">
        <v>0</v>
      </c>
      <c r="B39" s="21" t="s">
        <v>1</v>
      </c>
      <c r="C39" s="21" t="s">
        <v>39</v>
      </c>
      <c r="D39" s="21" t="s">
        <v>40</v>
      </c>
      <c r="E39" s="21" t="s">
        <v>2</v>
      </c>
      <c r="F39" s="21" t="s">
        <v>3</v>
      </c>
      <c r="G39" s="21" t="s">
        <v>4</v>
      </c>
      <c r="H39" s="21" t="s">
        <v>46</v>
      </c>
      <c r="I39" s="21" t="s">
        <v>5</v>
      </c>
      <c r="J39" s="21" t="s">
        <v>47</v>
      </c>
      <c r="K39" s="21" t="s">
        <v>6</v>
      </c>
      <c r="L39" s="21" t="s">
        <v>48</v>
      </c>
      <c r="M39" s="21" t="s">
        <v>49</v>
      </c>
      <c r="N39" s="21" t="s">
        <v>22</v>
      </c>
      <c r="O39" s="21" t="s">
        <v>7</v>
      </c>
    </row>
    <row r="40" spans="1:15" s="28" customFormat="1" ht="56.25" customHeight="1">
      <c r="A40" s="23">
        <v>1</v>
      </c>
      <c r="B40" s="23" t="s">
        <v>104</v>
      </c>
      <c r="C40" s="30">
        <v>96</v>
      </c>
      <c r="D40" s="23" t="s">
        <v>105</v>
      </c>
      <c r="E40" s="23" t="s">
        <v>106</v>
      </c>
      <c r="F40" s="23">
        <v>57</v>
      </c>
      <c r="G40" s="25">
        <v>4412167.4400000004</v>
      </c>
      <c r="H40" s="25">
        <v>3348428</v>
      </c>
      <c r="I40" s="25">
        <v>254731.65</v>
      </c>
      <c r="J40" s="25">
        <v>44952.639999999999</v>
      </c>
      <c r="K40" s="38">
        <v>299684.3</v>
      </c>
      <c r="L40" s="26">
        <v>8.9499995221638332E-2</v>
      </c>
      <c r="M40" s="36">
        <v>115</v>
      </c>
      <c r="N40" s="36">
        <v>93.5</v>
      </c>
      <c r="O40" s="33">
        <v>0.81304347826086953</v>
      </c>
    </row>
    <row r="41" spans="1:15" s="28" customFormat="1" ht="56.25" customHeight="1">
      <c r="A41" s="23">
        <v>2</v>
      </c>
      <c r="B41" s="6" t="s">
        <v>142</v>
      </c>
      <c r="C41" s="30">
        <v>94</v>
      </c>
      <c r="D41" s="23" t="s">
        <v>143</v>
      </c>
      <c r="E41" s="23" t="s">
        <v>144</v>
      </c>
      <c r="F41" s="24">
        <v>57</v>
      </c>
      <c r="G41" s="25">
        <v>461250</v>
      </c>
      <c r="H41" s="25">
        <v>375000</v>
      </c>
      <c r="I41" s="25">
        <v>255000</v>
      </c>
      <c r="J41" s="25">
        <v>45000</v>
      </c>
      <c r="K41" s="25">
        <v>300000</v>
      </c>
      <c r="L41" s="26">
        <v>0.8</v>
      </c>
      <c r="M41" s="27">
        <v>115</v>
      </c>
      <c r="N41" s="27">
        <v>85</v>
      </c>
      <c r="O41" s="26">
        <v>0.73909999999999998</v>
      </c>
    </row>
    <row r="42" spans="1:15" s="28" customFormat="1" ht="45.75" customHeight="1">
      <c r="A42" s="23">
        <v>3</v>
      </c>
      <c r="B42" s="23" t="s">
        <v>101</v>
      </c>
      <c r="C42" s="30">
        <v>88</v>
      </c>
      <c r="D42" s="23" t="s">
        <v>102</v>
      </c>
      <c r="E42" s="23" t="s">
        <v>103</v>
      </c>
      <c r="F42" s="23">
        <v>57</v>
      </c>
      <c r="G42" s="25">
        <v>455100</v>
      </c>
      <c r="H42" s="25">
        <v>370000</v>
      </c>
      <c r="I42" s="25">
        <v>251600</v>
      </c>
      <c r="J42" s="25">
        <v>44400</v>
      </c>
      <c r="K42" s="25">
        <v>296000</v>
      </c>
      <c r="L42" s="26">
        <v>0.8</v>
      </c>
      <c r="M42" s="36">
        <v>115</v>
      </c>
      <c r="N42" s="36">
        <v>76.5</v>
      </c>
      <c r="O42" s="33">
        <v>0.66521739130434787</v>
      </c>
    </row>
    <row r="43" spans="1:15" ht="26.25" customHeight="1">
      <c r="A43" s="80" t="s">
        <v>100</v>
      </c>
      <c r="B43" s="81"/>
      <c r="C43" s="81"/>
      <c r="D43" s="81"/>
      <c r="E43" s="81"/>
      <c r="F43" s="82"/>
      <c r="G43" s="16">
        <f>SUM(G40:G42)</f>
        <v>5328517.4400000004</v>
      </c>
      <c r="H43" s="16">
        <f>SUM(H40:H42)</f>
        <v>4093428</v>
      </c>
      <c r="I43" s="16">
        <f>SUM(I40:I42)</f>
        <v>761331.65</v>
      </c>
      <c r="J43" s="16">
        <f>SUM(J40:J42)</f>
        <v>134352.64000000001</v>
      </c>
      <c r="K43" s="16">
        <f>SUM(K40:K42)</f>
        <v>895684.3</v>
      </c>
    </row>
    <row r="44" spans="1:15" ht="33.75" customHeight="1">
      <c r="A44" s="65" t="s">
        <v>108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 ht="79.5" customHeight="1">
      <c r="A45" s="21" t="s">
        <v>0</v>
      </c>
      <c r="B45" s="21" t="s">
        <v>1</v>
      </c>
      <c r="C45" s="21" t="s">
        <v>39</v>
      </c>
      <c r="D45" s="21" t="s">
        <v>40</v>
      </c>
      <c r="E45" s="21" t="s">
        <v>2</v>
      </c>
      <c r="F45" s="21" t="s">
        <v>3</v>
      </c>
      <c r="G45" s="21" t="s">
        <v>4</v>
      </c>
      <c r="H45" s="21" t="s">
        <v>46</v>
      </c>
      <c r="I45" s="21" t="s">
        <v>5</v>
      </c>
      <c r="J45" s="21" t="s">
        <v>47</v>
      </c>
      <c r="K45" s="21" t="s">
        <v>6</v>
      </c>
      <c r="L45" s="21" t="s">
        <v>48</v>
      </c>
      <c r="M45" s="21" t="s">
        <v>49</v>
      </c>
      <c r="N45" s="21" t="s">
        <v>22</v>
      </c>
      <c r="O45" s="21" t="s">
        <v>7</v>
      </c>
    </row>
    <row r="46" spans="1:15" s="28" customFormat="1" ht="40.5" customHeight="1">
      <c r="A46" s="23">
        <v>1</v>
      </c>
      <c r="B46" s="34" t="s">
        <v>109</v>
      </c>
      <c r="C46" s="30">
        <v>104</v>
      </c>
      <c r="D46" s="23" t="s">
        <v>111</v>
      </c>
      <c r="E46" s="23" t="s">
        <v>112</v>
      </c>
      <c r="F46" s="23">
        <v>57</v>
      </c>
      <c r="G46" s="35">
        <v>461250</v>
      </c>
      <c r="H46" s="35">
        <v>375000</v>
      </c>
      <c r="I46" s="35">
        <v>255000</v>
      </c>
      <c r="J46" s="35">
        <v>45000</v>
      </c>
      <c r="K46" s="35">
        <v>300000</v>
      </c>
      <c r="L46" s="26">
        <v>0.8</v>
      </c>
      <c r="M46" s="36">
        <v>115</v>
      </c>
      <c r="N46" s="36">
        <v>95.5</v>
      </c>
      <c r="O46" s="44">
        <v>0.83040000000000003</v>
      </c>
    </row>
    <row r="47" spans="1:15" s="28" customFormat="1" ht="52.5" customHeight="1">
      <c r="A47" s="23">
        <v>2</v>
      </c>
      <c r="B47" s="47" t="s">
        <v>110</v>
      </c>
      <c r="C47" s="30">
        <v>100</v>
      </c>
      <c r="D47" s="23" t="s">
        <v>113</v>
      </c>
      <c r="E47" s="23" t="s">
        <v>120</v>
      </c>
      <c r="F47" s="23">
        <v>57</v>
      </c>
      <c r="G47" s="48">
        <v>493230</v>
      </c>
      <c r="H47" s="48">
        <v>381000</v>
      </c>
      <c r="I47" s="48">
        <v>242272.18</v>
      </c>
      <c r="J47" s="48">
        <v>42753.91</v>
      </c>
      <c r="K47" s="48">
        <v>285026.09999999998</v>
      </c>
      <c r="L47" s="26">
        <v>0.74809997375328074</v>
      </c>
      <c r="M47" s="36">
        <v>115</v>
      </c>
      <c r="N47" s="36">
        <v>88</v>
      </c>
      <c r="O47" s="44">
        <v>0.76519999999999999</v>
      </c>
    </row>
    <row r="48" spans="1:15" ht="33.75" customHeight="1">
      <c r="A48" s="80" t="s">
        <v>114</v>
      </c>
      <c r="B48" s="81"/>
      <c r="C48" s="81"/>
      <c r="D48" s="81"/>
      <c r="E48" s="81"/>
      <c r="F48" s="82"/>
      <c r="G48" s="16">
        <f>SUM(G46:G47)</f>
        <v>954480</v>
      </c>
      <c r="H48" s="16">
        <f>SUM(H46:H47)</f>
        <v>756000</v>
      </c>
      <c r="I48" s="16">
        <f>SUM(I46:I47)</f>
        <v>497272.18</v>
      </c>
      <c r="J48" s="16">
        <f>SUM(J46:J47)</f>
        <v>87753.91</v>
      </c>
      <c r="K48" s="16">
        <f>SUM(K46:K47)</f>
        <v>585026.1</v>
      </c>
    </row>
    <row r="49" spans="1:15" ht="33.75" customHeight="1">
      <c r="A49" s="65" t="s">
        <v>121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ht="63" customHeight="1">
      <c r="A50" s="21" t="s">
        <v>0</v>
      </c>
      <c r="B50" s="21" t="s">
        <v>1</v>
      </c>
      <c r="C50" s="21" t="s">
        <v>39</v>
      </c>
      <c r="D50" s="21" t="s">
        <v>40</v>
      </c>
      <c r="E50" s="21" t="s">
        <v>2</v>
      </c>
      <c r="F50" s="21" t="s">
        <v>3</v>
      </c>
      <c r="G50" s="21" t="s">
        <v>4</v>
      </c>
      <c r="H50" s="21" t="s">
        <v>46</v>
      </c>
      <c r="I50" s="21" t="s">
        <v>5</v>
      </c>
      <c r="J50" s="21" t="s">
        <v>47</v>
      </c>
      <c r="K50" s="21" t="s">
        <v>6</v>
      </c>
      <c r="L50" s="21" t="s">
        <v>48</v>
      </c>
      <c r="M50" s="21" t="s">
        <v>49</v>
      </c>
      <c r="N50" s="21" t="s">
        <v>22</v>
      </c>
      <c r="O50" s="21" t="s">
        <v>7</v>
      </c>
    </row>
    <row r="51" spans="1:15" s="42" customFormat="1" ht="63" customHeight="1">
      <c r="A51" s="43">
        <v>1</v>
      </c>
      <c r="B51" s="43" t="s">
        <v>123</v>
      </c>
      <c r="C51" s="30">
        <v>122</v>
      </c>
      <c r="D51" s="43" t="s">
        <v>127</v>
      </c>
      <c r="E51" s="43" t="s">
        <v>131</v>
      </c>
      <c r="F51" s="49">
        <v>57</v>
      </c>
      <c r="G51" s="38">
        <v>492000</v>
      </c>
      <c r="H51" s="38">
        <v>400000</v>
      </c>
      <c r="I51" s="38">
        <v>255000</v>
      </c>
      <c r="J51" s="38">
        <v>45000</v>
      </c>
      <c r="K51" s="38">
        <v>300000</v>
      </c>
      <c r="L51" s="26">
        <v>0.75</v>
      </c>
      <c r="M51" s="36">
        <v>115</v>
      </c>
      <c r="N51" s="36">
        <v>106.5</v>
      </c>
      <c r="O51" s="44">
        <v>0.92610000000000003</v>
      </c>
    </row>
    <row r="52" spans="1:15" s="42" customFormat="1" ht="63" customHeight="1">
      <c r="A52" s="43">
        <v>2</v>
      </c>
      <c r="B52" s="43" t="s">
        <v>122</v>
      </c>
      <c r="C52" s="30">
        <v>107</v>
      </c>
      <c r="D52" s="43" t="s">
        <v>126</v>
      </c>
      <c r="E52" s="43" t="s">
        <v>133</v>
      </c>
      <c r="F52" s="49">
        <v>56</v>
      </c>
      <c r="G52" s="38">
        <v>2282871.77</v>
      </c>
      <c r="H52" s="38">
        <v>1642970.3</v>
      </c>
      <c r="I52" s="38">
        <v>254865.77</v>
      </c>
      <c r="J52" s="38">
        <v>44976.31</v>
      </c>
      <c r="K52" s="38">
        <v>299842.07999999996</v>
      </c>
      <c r="L52" s="26">
        <v>0.18250000015216339</v>
      </c>
      <c r="M52" s="36">
        <v>115</v>
      </c>
      <c r="N52" s="36">
        <v>69</v>
      </c>
      <c r="O52" s="44">
        <v>0.6</v>
      </c>
    </row>
    <row r="53" spans="1:15" s="42" customFormat="1" ht="63" customHeight="1">
      <c r="A53" s="43">
        <v>3</v>
      </c>
      <c r="B53" s="43" t="s">
        <v>124</v>
      </c>
      <c r="C53" s="30">
        <v>118</v>
      </c>
      <c r="D53" s="43" t="s">
        <v>128</v>
      </c>
      <c r="E53" s="43" t="s">
        <v>129</v>
      </c>
      <c r="F53" s="49">
        <v>57</v>
      </c>
      <c r="G53" s="38">
        <v>489540</v>
      </c>
      <c r="H53" s="38">
        <v>398000</v>
      </c>
      <c r="I53" s="38">
        <v>253725</v>
      </c>
      <c r="J53" s="38">
        <v>44775</v>
      </c>
      <c r="K53" s="38">
        <v>298500</v>
      </c>
      <c r="L53" s="26">
        <v>0.75</v>
      </c>
      <c r="M53" s="36">
        <v>115</v>
      </c>
      <c r="N53" s="36">
        <v>105</v>
      </c>
      <c r="O53" s="44">
        <v>0.91300000000000003</v>
      </c>
    </row>
    <row r="54" spans="1:15" s="42" customFormat="1" ht="63" customHeight="1">
      <c r="A54" s="43">
        <v>4</v>
      </c>
      <c r="B54" s="43" t="s">
        <v>125</v>
      </c>
      <c r="C54" s="30">
        <v>120</v>
      </c>
      <c r="D54" s="43" t="s">
        <v>130</v>
      </c>
      <c r="E54" s="43" t="s">
        <v>132</v>
      </c>
      <c r="F54" s="49">
        <v>57</v>
      </c>
      <c r="G54" s="38">
        <v>307500</v>
      </c>
      <c r="H54" s="38">
        <v>250000</v>
      </c>
      <c r="I54" s="38">
        <v>180625</v>
      </c>
      <c r="J54" s="38">
        <v>31875</v>
      </c>
      <c r="K54" s="38">
        <v>212500</v>
      </c>
      <c r="L54" s="26">
        <v>0.85</v>
      </c>
      <c r="M54" s="36">
        <v>115</v>
      </c>
      <c r="N54" s="36">
        <v>77</v>
      </c>
      <c r="O54" s="44">
        <v>0.66959999999999997</v>
      </c>
    </row>
    <row r="55" spans="1:15" s="42" customFormat="1" ht="43.5" customHeight="1">
      <c r="A55" s="75" t="s">
        <v>134</v>
      </c>
      <c r="B55" s="76"/>
      <c r="C55" s="76"/>
      <c r="D55" s="76"/>
      <c r="E55" s="76"/>
      <c r="F55" s="77"/>
      <c r="G55" s="16">
        <f>SUM(G51:G54)</f>
        <v>3571911.77</v>
      </c>
      <c r="H55" s="16">
        <f t="shared" ref="H55:K55" si="1">SUM(H51:H54)</f>
        <v>2690970.3</v>
      </c>
      <c r="I55" s="16">
        <f t="shared" si="1"/>
        <v>944215.77</v>
      </c>
      <c r="J55" s="16">
        <f t="shared" si="1"/>
        <v>166626.31</v>
      </c>
      <c r="K55" s="16">
        <f t="shared" si="1"/>
        <v>1110842.08</v>
      </c>
      <c r="L55" s="78"/>
      <c r="M55" s="79"/>
      <c r="N55" s="79"/>
      <c r="O55" s="79"/>
    </row>
    <row r="56" spans="1:15" s="42" customFormat="1" ht="63" customHeight="1">
      <c r="A56" s="65" t="s">
        <v>137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ht="63" customHeight="1">
      <c r="A57" s="21" t="s">
        <v>0</v>
      </c>
      <c r="B57" s="21" t="s">
        <v>1</v>
      </c>
      <c r="C57" s="21" t="s">
        <v>39</v>
      </c>
      <c r="D57" s="21" t="s">
        <v>40</v>
      </c>
      <c r="E57" s="21" t="s">
        <v>2</v>
      </c>
      <c r="F57" s="21" t="s">
        <v>3</v>
      </c>
      <c r="G57" s="21" t="s">
        <v>4</v>
      </c>
      <c r="H57" s="21" t="s">
        <v>46</v>
      </c>
      <c r="I57" s="21" t="s">
        <v>5</v>
      </c>
      <c r="J57" s="21" t="s">
        <v>47</v>
      </c>
      <c r="K57" s="21" t="s">
        <v>6</v>
      </c>
      <c r="L57" s="21" t="s">
        <v>48</v>
      </c>
      <c r="M57" s="21" t="s">
        <v>49</v>
      </c>
      <c r="N57" s="21" t="s">
        <v>22</v>
      </c>
      <c r="O57" s="21" t="s">
        <v>7</v>
      </c>
    </row>
    <row r="58" spans="1:15" s="42" customFormat="1" ht="55.5" customHeight="1" thickBot="1">
      <c r="A58" s="54">
        <v>1</v>
      </c>
      <c r="B58" s="54" t="s">
        <v>138</v>
      </c>
      <c r="C58" s="55">
        <v>130</v>
      </c>
      <c r="D58" s="56" t="s">
        <v>140</v>
      </c>
      <c r="E58" s="54" t="s">
        <v>141</v>
      </c>
      <c r="F58" s="57">
        <v>57</v>
      </c>
      <c r="G58" s="58">
        <v>1929639</v>
      </c>
      <c r="H58" s="58">
        <v>1568812.2</v>
      </c>
      <c r="I58" s="58">
        <v>253363.17</v>
      </c>
      <c r="J58" s="58">
        <v>44711.15</v>
      </c>
      <c r="K58" s="58">
        <v>298074.32</v>
      </c>
      <c r="L58" s="59">
        <v>0.19000000127484987</v>
      </c>
      <c r="M58" s="54">
        <v>115</v>
      </c>
      <c r="N58" s="60">
        <v>96.5</v>
      </c>
      <c r="O58" s="61">
        <v>0.83909999999999996</v>
      </c>
    </row>
    <row r="59" spans="1:15" s="42" customFormat="1" ht="63" customHeight="1" thickTop="1">
      <c r="A59" s="83" t="s">
        <v>139</v>
      </c>
      <c r="B59" s="84"/>
      <c r="C59" s="84"/>
      <c r="D59" s="84"/>
      <c r="E59" s="84"/>
      <c r="F59" s="85"/>
      <c r="G59" s="16">
        <f>SUM(G58:G58)</f>
        <v>1929639</v>
      </c>
      <c r="H59" s="16">
        <f>SUM(H58:H58)</f>
        <v>1568812.2</v>
      </c>
      <c r="I59" s="16">
        <f>SUM(I58:I58)</f>
        <v>253363.17</v>
      </c>
      <c r="J59" s="16">
        <f>SUM(J58:J58)</f>
        <v>44711.15</v>
      </c>
      <c r="K59" s="16">
        <f>SUM(K58:K58)</f>
        <v>298074.32</v>
      </c>
      <c r="L59" s="41"/>
      <c r="M59" s="41"/>
      <c r="N59" s="41"/>
      <c r="O59" s="41"/>
    </row>
    <row r="60" spans="1:15" ht="33.75" customHeight="1">
      <c r="A60" s="86" t="s">
        <v>135</v>
      </c>
      <c r="B60" s="87"/>
      <c r="C60" s="87"/>
      <c r="D60" s="87"/>
      <c r="E60" s="87"/>
      <c r="F60" s="88"/>
      <c r="G60" s="39">
        <f>G55+G59+G41</f>
        <v>5962800.7699999996</v>
      </c>
      <c r="H60" s="39">
        <f>H55+H59+H41</f>
        <v>4634782.5</v>
      </c>
      <c r="I60" s="39">
        <f>I55+I59+I41</f>
        <v>1452578.94</v>
      </c>
      <c r="J60" s="39">
        <f>J55+J59+J41</f>
        <v>256337.46</v>
      </c>
      <c r="K60" s="39">
        <f>K55+K59+K41</f>
        <v>1708916.4000000001</v>
      </c>
    </row>
    <row r="61" spans="1:15" ht="35.25" customHeight="1">
      <c r="A61" s="86" t="s">
        <v>136</v>
      </c>
      <c r="B61" s="87"/>
      <c r="C61" s="87"/>
      <c r="D61" s="87"/>
      <c r="E61" s="87"/>
      <c r="F61" s="88"/>
      <c r="G61" s="40">
        <f>G10+G19+G27+G33+G37+G43+G48+G55+G59</f>
        <v>23449687.949999999</v>
      </c>
      <c r="H61" s="40">
        <f>H10+H19+H27+H33+H37+H43+H48+H55+H59</f>
        <v>18609871.5</v>
      </c>
      <c r="I61" s="40">
        <f>I10+I19+I27+I33+I37+I43+I48+I55+I59</f>
        <v>7472698.9800000004</v>
      </c>
      <c r="J61" s="40">
        <f>J10+J19+J27+J33+J37+J43+J48+J55+J59</f>
        <v>1318711.58</v>
      </c>
      <c r="K61" s="40">
        <f>K10+K19+K27+K33+K37+K43+K48+K55+K59</f>
        <v>8791410.5800000001</v>
      </c>
    </row>
    <row r="62" spans="1:15" ht="27.75" customHeight="1" thickBot="1">
      <c r="B62" s="3"/>
      <c r="C62" s="4" t="s">
        <v>59</v>
      </c>
      <c r="D62" s="5"/>
    </row>
    <row r="63" spans="1:15" ht="18.75" customHeight="1" thickTop="1"/>
    <row r="64" spans="1:15" ht="67.5" customHeight="1">
      <c r="B64" s="89" t="s">
        <v>149</v>
      </c>
      <c r="C64" s="90"/>
      <c r="D64" s="91"/>
      <c r="F64" s="89" t="s">
        <v>150</v>
      </c>
      <c r="G64" s="90"/>
      <c r="H64" s="90"/>
      <c r="I64" s="90"/>
      <c r="J64" s="90"/>
      <c r="K64" s="90"/>
      <c r="L64" s="91"/>
    </row>
    <row r="65" spans="2:13" ht="36.75" customHeight="1">
      <c r="B65" s="92" t="s">
        <v>57</v>
      </c>
      <c r="C65" s="8" t="s">
        <v>23</v>
      </c>
      <c r="D65" s="8" t="s">
        <v>24</v>
      </c>
      <c r="F65" s="94" t="s">
        <v>27</v>
      </c>
      <c r="G65" s="95"/>
      <c r="H65" s="96"/>
      <c r="I65" s="100" t="s">
        <v>23</v>
      </c>
      <c r="J65" s="101"/>
      <c r="K65" s="100" t="s">
        <v>24</v>
      </c>
      <c r="L65" s="101"/>
    </row>
    <row r="66" spans="2:13" ht="32.25" customHeight="1">
      <c r="B66" s="93"/>
      <c r="C66" s="50">
        <v>2000000</v>
      </c>
      <c r="D66" s="50">
        <f>C66*C72</f>
        <v>8388400.0000000009</v>
      </c>
      <c r="E66" s="46"/>
      <c r="F66" s="97"/>
      <c r="G66" s="98"/>
      <c r="H66" s="99"/>
      <c r="I66" s="72">
        <v>71153445</v>
      </c>
      <c r="J66" s="74"/>
      <c r="K66" s="102">
        <f>I66*I75</f>
        <v>298431779.01900005</v>
      </c>
      <c r="L66" s="102"/>
    </row>
    <row r="67" spans="2:13" ht="46.5" customHeight="1">
      <c r="B67" s="6" t="s">
        <v>145</v>
      </c>
      <c r="C67" s="50">
        <f>D67/C72</f>
        <v>1435344.0560774403</v>
      </c>
      <c r="D67" s="50">
        <v>6020120.04</v>
      </c>
      <c r="E67" s="45"/>
      <c r="F67" s="75" t="s">
        <v>147</v>
      </c>
      <c r="G67" s="76"/>
      <c r="H67" s="77"/>
      <c r="I67" s="103">
        <f>K67/I75</f>
        <v>29779810.469219394</v>
      </c>
      <c r="J67" s="104"/>
      <c r="K67" s="105">
        <v>124902481.06999999</v>
      </c>
      <c r="L67" s="105"/>
    </row>
    <row r="68" spans="2:13" ht="44.25" customHeight="1">
      <c r="B68" s="6" t="s">
        <v>119</v>
      </c>
      <c r="C68" s="50">
        <f>D68/C72</f>
        <v>60798.245195746502</v>
      </c>
      <c r="D68" s="50">
        <v>255000</v>
      </c>
      <c r="E68" s="45"/>
      <c r="F68" s="75" t="s">
        <v>148</v>
      </c>
      <c r="G68" s="76"/>
      <c r="H68" s="77"/>
      <c r="I68" s="103">
        <f>K68/I75</f>
        <v>8307630.3085212903</v>
      </c>
      <c r="J68" s="104"/>
      <c r="K68" s="105">
        <v>34843863.039999999</v>
      </c>
      <c r="L68" s="105"/>
    </row>
    <row r="69" spans="2:13" ht="51.75" customHeight="1">
      <c r="B69" s="6" t="s">
        <v>146</v>
      </c>
      <c r="C69" s="50">
        <f>D69/C72</f>
        <v>285532.14915836148</v>
      </c>
      <c r="D69" s="50">
        <f>SUM(I55+I59)</f>
        <v>1197578.94</v>
      </c>
      <c r="E69" s="45"/>
      <c r="F69" s="75" t="s">
        <v>28</v>
      </c>
      <c r="G69" s="76"/>
      <c r="H69" s="77"/>
      <c r="I69" s="103">
        <f>K69/I75</f>
        <v>20870150.410090122</v>
      </c>
      <c r="J69" s="104"/>
      <c r="K69" s="103">
        <v>87533584.849999994</v>
      </c>
      <c r="L69" s="104"/>
      <c r="M69" s="1"/>
    </row>
    <row r="70" spans="2:13" ht="50.25" customHeight="1">
      <c r="B70" s="6" t="s">
        <v>118</v>
      </c>
      <c r="C70" s="50">
        <f>D70/C72</f>
        <v>346330.39435410802</v>
      </c>
      <c r="D70" s="50">
        <f>D69+D68</f>
        <v>1452578.94</v>
      </c>
      <c r="E70" s="1"/>
      <c r="F70" s="75" t="s">
        <v>29</v>
      </c>
      <c r="G70" s="76"/>
      <c r="H70" s="77"/>
      <c r="I70" s="103">
        <f>K70/I75</f>
        <v>0</v>
      </c>
      <c r="J70" s="104"/>
      <c r="K70" s="106">
        <v>0</v>
      </c>
      <c r="L70" s="107"/>
    </row>
    <row r="71" spans="2:13" ht="49.5" customHeight="1">
      <c r="B71" s="6" t="s">
        <v>25</v>
      </c>
      <c r="C71" s="50">
        <f>D71/C72</f>
        <v>218325.54956845188</v>
      </c>
      <c r="D71" s="53">
        <f>D66-D67-D70</f>
        <v>915701.02000000095</v>
      </c>
      <c r="F71" s="75" t="s">
        <v>151</v>
      </c>
      <c r="G71" s="76"/>
      <c r="H71" s="77"/>
      <c r="I71" s="103">
        <f>K71/I75</f>
        <v>346330.39435410802</v>
      </c>
      <c r="J71" s="104"/>
      <c r="K71" s="103">
        <f>D70</f>
        <v>1452578.94</v>
      </c>
      <c r="L71" s="104"/>
    </row>
    <row r="72" spans="2:13" ht="43.5" customHeight="1">
      <c r="B72" s="8" t="s">
        <v>26</v>
      </c>
      <c r="C72" s="108">
        <v>4.1942000000000004</v>
      </c>
      <c r="D72" s="109"/>
      <c r="F72" s="66" t="s">
        <v>153</v>
      </c>
      <c r="G72" s="67"/>
      <c r="H72" s="68"/>
      <c r="I72" s="72">
        <f>K72/I75</f>
        <v>218325.54956845188</v>
      </c>
      <c r="J72" s="74"/>
      <c r="K72" s="103">
        <f>D71</f>
        <v>915701.02000000095</v>
      </c>
      <c r="L72" s="104"/>
    </row>
    <row r="73" spans="2:13" ht="43.5" customHeight="1">
      <c r="B73" s="51"/>
      <c r="C73" s="52"/>
      <c r="D73" s="52"/>
      <c r="F73" s="66" t="s">
        <v>30</v>
      </c>
      <c r="G73" s="67"/>
      <c r="H73" s="68"/>
      <c r="I73" s="72">
        <f>K73/I75</f>
        <v>19899927.976729769</v>
      </c>
      <c r="J73" s="74"/>
      <c r="K73" s="72">
        <v>83464277.920000002</v>
      </c>
      <c r="L73" s="74"/>
    </row>
    <row r="74" spans="2:13" ht="69" customHeight="1">
      <c r="D74" s="1"/>
      <c r="E74" s="1"/>
      <c r="F74" s="66" t="s">
        <v>58</v>
      </c>
      <c r="G74" s="67"/>
      <c r="H74" s="68"/>
      <c r="I74" s="72">
        <f>K74/I75</f>
        <v>11027641.724285917</v>
      </c>
      <c r="J74" s="74"/>
      <c r="K74" s="72">
        <f>K73-K68-K70-K71-K72</f>
        <v>46252134.920000002</v>
      </c>
      <c r="L74" s="74"/>
    </row>
    <row r="75" spans="2:13" ht="31.5" customHeight="1">
      <c r="F75" s="100" t="s">
        <v>31</v>
      </c>
      <c r="G75" s="110"/>
      <c r="H75" s="101"/>
      <c r="I75" s="108">
        <v>4.1942000000000004</v>
      </c>
      <c r="J75" s="111"/>
      <c r="K75" s="111"/>
      <c r="L75" s="109"/>
    </row>
  </sheetData>
  <mergeCells count="58">
    <mergeCell ref="F75:H75"/>
    <mergeCell ref="I75:L75"/>
    <mergeCell ref="F73:H73"/>
    <mergeCell ref="I73:J73"/>
    <mergeCell ref="K73:L73"/>
    <mergeCell ref="F74:H74"/>
    <mergeCell ref="I74:J74"/>
    <mergeCell ref="K74:L74"/>
    <mergeCell ref="F71:H71"/>
    <mergeCell ref="I71:J71"/>
    <mergeCell ref="K71:L71"/>
    <mergeCell ref="C72:D72"/>
    <mergeCell ref="F72:H72"/>
    <mergeCell ref="I72:J72"/>
    <mergeCell ref="K72:L72"/>
    <mergeCell ref="F69:H69"/>
    <mergeCell ref="I69:J69"/>
    <mergeCell ref="K69:L69"/>
    <mergeCell ref="F70:H70"/>
    <mergeCell ref="I70:J70"/>
    <mergeCell ref="K70:L70"/>
    <mergeCell ref="F67:H67"/>
    <mergeCell ref="I67:J67"/>
    <mergeCell ref="K67:L67"/>
    <mergeCell ref="F68:H68"/>
    <mergeCell ref="I68:J68"/>
    <mergeCell ref="K68:L68"/>
    <mergeCell ref="B65:B66"/>
    <mergeCell ref="F65:H66"/>
    <mergeCell ref="I65:J65"/>
    <mergeCell ref="K65:L65"/>
    <mergeCell ref="I66:J66"/>
    <mergeCell ref="K66:L66"/>
    <mergeCell ref="A56:O56"/>
    <mergeCell ref="A59:F59"/>
    <mergeCell ref="A60:F60"/>
    <mergeCell ref="A61:F61"/>
    <mergeCell ref="B64:D64"/>
    <mergeCell ref="F64:L64"/>
    <mergeCell ref="A55:F55"/>
    <mergeCell ref="L55:O55"/>
    <mergeCell ref="A20:O20"/>
    <mergeCell ref="A27:F27"/>
    <mergeCell ref="A28:O28"/>
    <mergeCell ref="A33:F33"/>
    <mergeCell ref="A34:O34"/>
    <mergeCell ref="A37:F37"/>
    <mergeCell ref="A38:O38"/>
    <mergeCell ref="A43:F43"/>
    <mergeCell ref="A44:O44"/>
    <mergeCell ref="A48:F48"/>
    <mergeCell ref="A49:O49"/>
    <mergeCell ref="A1:O1"/>
    <mergeCell ref="A2:O2"/>
    <mergeCell ref="A10:F10"/>
    <mergeCell ref="A11:O11"/>
    <mergeCell ref="A19:F19"/>
    <mergeCell ref="L19:O19"/>
  </mergeCells>
  <printOptions horizontalCentered="1"/>
  <pageMargins left="0" right="0" top="0.74803149606299213" bottom="0.74803149606299213" header="0.31496062992125984" footer="0.31496062992125984"/>
  <pageSetup paperSize="9" scale="45" orientation="landscape" r:id="rId1"/>
  <rowBreaks count="3" manualBreakCount="3">
    <brk id="19" max="14" man="1"/>
    <brk id="37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Etapy do X uchwala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Ankieta</cp:lastModifiedBy>
  <cp:lastPrinted>2013-12-09T11:34:27Z</cp:lastPrinted>
  <dcterms:created xsi:type="dcterms:W3CDTF">2013-07-16T07:54:13Z</dcterms:created>
  <dcterms:modified xsi:type="dcterms:W3CDTF">2013-12-12T10:19:13Z</dcterms:modified>
</cp:coreProperties>
</file>